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360" yWindow="60" windowWidth="17160" windowHeight="8265"/>
  </bookViews>
  <sheets>
    <sheet name="Planilha Vazia" sheetId="2" r:id="rId1"/>
    <sheet name="Cronograma Vazio" sheetId="3" r:id="rId2"/>
  </sheets>
  <definedNames>
    <definedName name="_xlnm.Print_Area" localSheetId="1">'Cronograma Vazio'!$A$1:$F$37</definedName>
    <definedName name="_xlnm.Print_Area" localSheetId="0">'Planilha Vazia'!$A$1:$J$374</definedName>
    <definedName name="_xlnm.Print_Titles" localSheetId="1">'Cronograma Vazio'!$1:$11</definedName>
    <definedName name="_xlnm.Print_Titles" localSheetId="0">'Planilha Vazia'!$1:$11</definedName>
  </definedNames>
  <calcPr calcId="152511"/>
</workbook>
</file>

<file path=xl/calcChain.xml><?xml version="1.0" encoding="utf-8"?>
<calcChain xmlns="http://schemas.openxmlformats.org/spreadsheetml/2006/main">
  <c r="D287" i="2" l="1"/>
  <c r="D286" i="2"/>
  <c r="D285" i="2"/>
  <c r="D276" i="2"/>
  <c r="D264" i="2"/>
  <c r="D263" i="2"/>
  <c r="D240" i="2"/>
  <c r="D229" i="2"/>
  <c r="D228" i="2"/>
  <c r="D221" i="2"/>
  <c r="D227" i="2" s="1"/>
  <c r="D198" i="2"/>
  <c r="D199" i="2" s="1"/>
  <c r="D195" i="2"/>
  <c r="D183" i="2"/>
  <c r="D181" i="2"/>
  <c r="D176" i="2"/>
  <c r="D182" i="2" s="1"/>
  <c r="D170" i="2"/>
  <c r="D169" i="2"/>
  <c r="D168" i="2"/>
  <c r="D167" i="2"/>
  <c r="D165" i="2"/>
  <c r="D171" i="2" s="1"/>
  <c r="D143" i="2"/>
  <c r="D137" i="2"/>
  <c r="D133" i="2"/>
  <c r="D130" i="2"/>
  <c r="D125" i="2"/>
  <c r="D123" i="2"/>
  <c r="D119" i="2"/>
  <c r="D115" i="2"/>
  <c r="D114" i="2"/>
  <c r="D112" i="2"/>
  <c r="D109" i="2"/>
  <c r="D102" i="2"/>
  <c r="D101" i="2"/>
  <c r="D100" i="2"/>
  <c r="D96" i="2"/>
  <c r="D94" i="2"/>
  <c r="D70" i="2"/>
  <c r="D69" i="2"/>
  <c r="D61" i="2"/>
  <c r="D58" i="2"/>
  <c r="D50" i="2"/>
  <c r="D41" i="2"/>
  <c r="D35" i="2"/>
  <c r="D27" i="2"/>
  <c r="D28" i="2" s="1"/>
</calcChain>
</file>

<file path=xl/sharedStrings.xml><?xml version="1.0" encoding="utf-8"?>
<sst xmlns="http://schemas.openxmlformats.org/spreadsheetml/2006/main" count="969" uniqueCount="584">
  <si>
    <t>OBRA :</t>
  </si>
  <si>
    <t>ORÇAMENTO :</t>
  </si>
  <si>
    <t>LOCAL :</t>
  </si>
  <si>
    <t>DESCRIÇÃO</t>
  </si>
  <si>
    <t>UNIDADE</t>
  </si>
  <si>
    <t>QUANT.</t>
  </si>
  <si>
    <t>PREÇO MAT. (UNIT.)(R$)</t>
  </si>
  <si>
    <t>PREÇO MAT. (TOT.)(R$)</t>
  </si>
  <si>
    <t>PREÇO M.O. (UNIT.)(R$)</t>
  </si>
  <si>
    <t>PREÇO M.O. (TOT.)(R$)</t>
  </si>
  <si>
    <t>PREÇO FINAL (UNIT.)(R$)</t>
  </si>
  <si>
    <t>PREÇO FINAL (TOT.)(R$)</t>
  </si>
  <si>
    <t>SERVIÇOS PRELIMINARES</t>
  </si>
  <si>
    <t>UN</t>
  </si>
  <si>
    <t>INSTALAÇÕES HIDRÁULICAS</t>
  </si>
  <si>
    <t>INSTALAÇÕES ELÉTRICAS</t>
  </si>
  <si>
    <t>SERVIÇOS COMPLEMENTARES</t>
  </si>
  <si>
    <t xml:space="preserve">TOTAL GERAL: </t>
  </si>
  <si>
    <t xml:space="preserve">LEIS SOCIAIS : </t>
  </si>
  <si>
    <t>Área:</t>
  </si>
  <si>
    <t xml:space="preserve">B.D.I. : </t>
  </si>
  <si>
    <t>01</t>
  </si>
  <si>
    <t>02</t>
  </si>
  <si>
    <t>03</t>
  </si>
  <si>
    <t>PREÇO TOTAL (R$)</t>
  </si>
  <si>
    <t>SUBTOTAL GERAL COM ADM.LOCAL</t>
  </si>
  <si>
    <t>ITEM</t>
  </si>
  <si>
    <t>1.1.1</t>
  </si>
  <si>
    <t>1.1.2</t>
  </si>
  <si>
    <t>1.1.3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</si>
  <si>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</si>
  <si>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</si>
  <si>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</si>
  <si>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</si>
  <si>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</si>
  <si>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</si>
  <si>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</si>
  <si>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</si>
  <si>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</si>
  <si>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</si>
  <si>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</si>
  <si>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2.1.1</t>
  </si>
  <si>
    <t>2.1.2</t>
  </si>
  <si>
    <t>2.1.3</t>
  </si>
  <si>
    <t>2.1.4</t>
  </si>
  <si>
    <t>3.1.1</t>
  </si>
  <si>
    <t>3.1.2</t>
  </si>
  <si>
    <t>3.1.3</t>
  </si>
  <si>
    <t>4.1.1</t>
  </si>
  <si>
    <t>4.1.2</t>
  </si>
  <si>
    <t>4.1.3</t>
  </si>
  <si>
    <t>4.1.4</t>
  </si>
  <si>
    <t>4.1.5</t>
  </si>
  <si>
    <t>4.1.6</t>
  </si>
  <si>
    <t>4.1.7</t>
  </si>
  <si>
    <t>5.1.1</t>
  </si>
  <si>
    <t>5.1.2</t>
  </si>
  <si>
    <t>5.1.3</t>
  </si>
  <si>
    <t>5.1.4</t>
  </si>
  <si>
    <t>Planilha Orçamentária nº 010/2017</t>
  </si>
  <si>
    <t>REIT.- DGA- Almoxarifado Central.</t>
  </si>
  <si>
    <t>PPCI e Reforma das Instalações Elétricas</t>
  </si>
  <si>
    <t>Rua Carlos Chagas, 410, UNICAMP, CAMPINAS, SP</t>
  </si>
  <si>
    <t>DATA:</t>
  </si>
  <si>
    <t>B.D.I.:</t>
  </si>
  <si>
    <t>%</t>
  </si>
  <si>
    <t>Taxa L.S.;</t>
  </si>
  <si>
    <t>PPCI - PREVENÇÃO E PROTEÇÃO CONTRA INCÊNDIOS</t>
  </si>
  <si>
    <t>Canteiro de Obras de acordo com NR-18 e NR-24</t>
  </si>
  <si>
    <t>Mobilização do Canteiro de Obras</t>
  </si>
  <si>
    <t>Placa de obra em chapa de aço galvanizado pintado - padrão UNICAMP</t>
  </si>
  <si>
    <t>Locação da obra e execução de gabarito</t>
  </si>
  <si>
    <t>Ligação provisória de água e esgoto (incluso hidrômetro)</t>
  </si>
  <si>
    <t>Ligação provisória de luz e força (incluso medidor)</t>
  </si>
  <si>
    <t>CASA DE MÁQUINAS E PISO DE CONCRETO</t>
  </si>
  <si>
    <t>Demolições</t>
  </si>
  <si>
    <t>Demolição de alvenaria de blocos de concreto</t>
  </si>
  <si>
    <t>Retirada de portas (Armazém)</t>
  </si>
  <si>
    <t>Carga, transporte e descarga por caminhões basculantes para bota fora externo ao Campus</t>
  </si>
  <si>
    <t>Terraplenagem</t>
  </si>
  <si>
    <t>Capina e limpeza manual superficial de terreno</t>
  </si>
  <si>
    <t>Locação topográfica</t>
  </si>
  <si>
    <t>Escavação mecanizada (corte)</t>
  </si>
  <si>
    <t>Aterro compactado</t>
  </si>
  <si>
    <t>Fundação Profunda</t>
  </si>
  <si>
    <t>Taxa de mobilização para execução de estacas Strauss</t>
  </si>
  <si>
    <t>Estaca tipo Strauss d=25cm</t>
  </si>
  <si>
    <t>Estaca tipo Strauss d=30cm</t>
  </si>
  <si>
    <t>Armação em aço CA-50 para estaca</t>
  </si>
  <si>
    <t xml:space="preserve">Arrasamento de estacas </t>
  </si>
  <si>
    <t>Fundação Superficial</t>
  </si>
  <si>
    <t>Escavação manual</t>
  </si>
  <si>
    <t>Apiloamento para regularização</t>
  </si>
  <si>
    <t>Lastro de concreto, incluso preparo e lançamento</t>
  </si>
  <si>
    <t>Forma com tábuas para blocos e vigas baldrames</t>
  </si>
  <si>
    <t>Armação aço CA-50</t>
  </si>
  <si>
    <t>Armação aço CA-60</t>
  </si>
  <si>
    <t>Concreto usinado e bombeado Fck=30MPa</t>
  </si>
  <si>
    <t>Reaterro compactado de valas</t>
  </si>
  <si>
    <t>Piso de Concreto</t>
  </si>
  <si>
    <t>Forma com chapa compensada para borda de piso</t>
  </si>
  <si>
    <t>Espaçador treliçado h=10 para piso (c/0,60m)</t>
  </si>
  <si>
    <t>Tela Q-92 para piso de concreto</t>
  </si>
  <si>
    <t>Armação aço CA-50 para piso</t>
  </si>
  <si>
    <t>Concreto usinado e bombeado para piso Fck=30MPa</t>
  </si>
  <si>
    <t>Endurecedor de superfície</t>
  </si>
  <si>
    <t>Escada 1</t>
  </si>
  <si>
    <t>Forma com chapa compensada para degrau</t>
  </si>
  <si>
    <t>Alvenaria com bloco de concreto 19x19x39cm, incluso argamassa de assentamento</t>
  </si>
  <si>
    <t>Verga/ cinta em canaleta de concreto estrutural de 19x19x39cm, incluso armação</t>
  </si>
  <si>
    <t>Impermeabilização com argamassa polimérica (alvenaria e viga baldrame)</t>
  </si>
  <si>
    <t>Piso de concreto 7cm (calçada)</t>
  </si>
  <si>
    <t>Alvenaria</t>
  </si>
  <si>
    <t>Armação aço CA-50 para pilarete</t>
  </si>
  <si>
    <t>Concreto graut para pilarete</t>
  </si>
  <si>
    <t>Cobertura</t>
  </si>
  <si>
    <t>Fornecimento e montagem de estrutura metálica em aço (conforme projeto)</t>
  </si>
  <si>
    <t>Fornecimento e instalação de telha metálica trapezoidal (tipo sanduíche) esp=0,50mm com enchimento de poliestireno expandido 30mm (EPS), pré pintada nas duas faces (conforme projeto)</t>
  </si>
  <si>
    <t>Esquadrias</t>
  </si>
  <si>
    <t>P1 - Porta de alumínio 0,80x2,15m (completa conforme projeto, incluso ferragens, fechaduras, batentes e guarnições)</t>
  </si>
  <si>
    <t>C01 - Tela mosquiteira contra insetos 0,80x0,60m com requadro metálico</t>
  </si>
  <si>
    <t>Corrimão simples em aço galvanizado com montante vertical</t>
  </si>
  <si>
    <t>Peitoril de granito cinza andorinha larg=24cm</t>
  </si>
  <si>
    <t>Soleira de granito cinza andorinha larg=até 22cm para portas Armazém</t>
  </si>
  <si>
    <t>Pintura</t>
  </si>
  <si>
    <t>Tinta látex para paredes internas e externas</t>
  </si>
  <si>
    <t>Esmalte em estrutura metálica</t>
  </si>
  <si>
    <t>Esmalte para esquadrias metálicas</t>
  </si>
  <si>
    <t>Tinta látex (local portas do Armazém)</t>
  </si>
  <si>
    <t>ESCADAS ACESSO AO PÁTIO</t>
  </si>
  <si>
    <t>Demarcação de área com disco de corte</t>
  </si>
  <si>
    <t>Demolição de piso existente (asfalto)</t>
  </si>
  <si>
    <t>Escadas 2 e 3</t>
  </si>
  <si>
    <t>Forma com chapa compensada para escadas</t>
  </si>
  <si>
    <t>Tela Q-138 e espaçador treliçado p/piso de concreto</t>
  </si>
  <si>
    <t>Piso cimentado acabamento queimado</t>
  </si>
  <si>
    <t>Guarda-corpo com tela galvanizada h=1,10m com corrimão duplo (completo conforme projeto)</t>
  </si>
  <si>
    <t>Tinta látex para paredes e externas</t>
  </si>
  <si>
    <t>Infraestrutura</t>
  </si>
  <si>
    <t>Demolição de piso existente (calçada)</t>
  </si>
  <si>
    <t>Apiloamento de valas</t>
  </si>
  <si>
    <t>Lastro de brita</t>
  </si>
  <si>
    <t>Berço de concreto para tubulação de incêndio</t>
  </si>
  <si>
    <t>Recomposição de piso (calçada)</t>
  </si>
  <si>
    <t>Recomposição de piso (asfalto)</t>
  </si>
  <si>
    <t>Pipe rack em bloco de concreto com suporte para tubulação aérea</t>
  </si>
  <si>
    <t>Suporte para fixação da tubulação aérea em parede</t>
  </si>
  <si>
    <t>Abrigo em alvenaria para Hidrantes</t>
  </si>
  <si>
    <t>Abrigo em alvenaria para Recalque</t>
  </si>
  <si>
    <t>Rede de Incêndio</t>
  </si>
  <si>
    <t>Tubo aço galvanizado, Ø25mm (1"), incluso instalação, fixação, conexões e acessórios</t>
  </si>
  <si>
    <t>Tubo aço galvanizado, Ø80mm (3"), incluso instalação, fixação, conexões e acessórios</t>
  </si>
  <si>
    <t>Tubo aço galvanizado, Ø100mm (4"), incluso instalação, fixação, conexões e acessórios</t>
  </si>
  <si>
    <t>Proteção anticorrosiva para ramais sob a terra</t>
  </si>
  <si>
    <t>Abrigo metálico para hidrante externo duplo 1,20x0,90m com mangueiras e esguicho (conforme projeto)</t>
  </si>
  <si>
    <t>Registro de recalque Ø2 1/2"</t>
  </si>
  <si>
    <t>Registro de gaveta bruto Ø25mm (1")</t>
  </si>
  <si>
    <t>Registro de gaveta bruto Ø80mm (3")</t>
  </si>
  <si>
    <t>Registro de gaveta bruto Ø100mm (4")</t>
  </si>
  <si>
    <t>Conjunto motor bomba centrífuga 36,90 M3/H X 60 MCA</t>
  </si>
  <si>
    <t>Conjunto motor bomba Jockey 1,2 M3/H X 60 MCA</t>
  </si>
  <si>
    <t>Manômetro industrial</t>
  </si>
  <si>
    <t>Pressostato (Válvula de Fluxo)</t>
  </si>
  <si>
    <t>Válvula de retenção horizontal 1/2"</t>
  </si>
  <si>
    <t>Válvula de esfera 1 1/2"</t>
  </si>
  <si>
    <t>Tanque de expansão 6"</t>
  </si>
  <si>
    <t>Extintor água 10 litros</t>
  </si>
  <si>
    <t>Extintor pó químico seco 4Kg</t>
  </si>
  <si>
    <t>Extintor pó químico seco 20Kg sobre rodas</t>
  </si>
  <si>
    <t>Pintura esmalte em tubulações Ø1"</t>
  </si>
  <si>
    <t>Pintura esmalte em tubulações Ø3"</t>
  </si>
  <si>
    <t>Pintura esmalte em tubulações Ø4"</t>
  </si>
  <si>
    <t>Pintura esmalte epóxi 1,00x1,00m para hidrantes/ extintores (inclusive existentes)</t>
  </si>
  <si>
    <t>Placa fotoluminescente para equipamentos</t>
  </si>
  <si>
    <t>Rede de Água Fria</t>
  </si>
  <si>
    <t>Tubo em aço galvanizado, Ø32mm (incluso instalação, fixação, conexões e acessórios)</t>
  </si>
  <si>
    <t>Tubo PVC rígido, Ø32mm (incluso instalação, fixação, conexões e acessórios)</t>
  </si>
  <si>
    <t>Tubo aço galvanizado, Ø40mm (incluso instalação, fixação, conexões e acessórios)</t>
  </si>
  <si>
    <t>Tubo aço galvanizado, Ø100mm (incluso instalação, fixação, conexões e acessórios)</t>
  </si>
  <si>
    <t>Registro de gaveta bruto Ø32mm</t>
  </si>
  <si>
    <t>Registro de gaveta bruto Ø40mm</t>
  </si>
  <si>
    <t>Registro de gaveta bruto Ø100mm</t>
  </si>
  <si>
    <t>Pintura esmalte em tubulações Ø1 1/2"</t>
  </si>
  <si>
    <t>Tanques</t>
  </si>
  <si>
    <t>Tanque capacidade 20.000L com tampa</t>
  </si>
  <si>
    <t>Torneira de bóia Ø32mm</t>
  </si>
  <si>
    <t xml:space="preserve">Escavação manual </t>
  </si>
  <si>
    <t>Fiação</t>
  </si>
  <si>
    <t>Cabo Unipolar (cobre) Isolação PVC - 450/750V - 1,5mm2</t>
  </si>
  <si>
    <t>Cabo Unipolar (cobre) Isolação PVC - 450/750V - 2,5mm2</t>
  </si>
  <si>
    <t>Cabo Unipolar (cobre) Isolação EPR - 0,6/1,0 KV - 1,5mm2</t>
  </si>
  <si>
    <t>Cabo Unipolar (cobre) Isolação EPR - 0,6/1,0 KV - 2,5mm2</t>
  </si>
  <si>
    <t>Cabo Unipolar (cobre) Isolação EPR - 0,6/1,0 KV - 16mm2</t>
  </si>
  <si>
    <t>Cabo Unipolar (cobre) Isolação EPR - 0,6/1,0 KV - 35mm2</t>
  </si>
  <si>
    <t>Cabo de instrumentação para alarme de incêndio alta temperatura - isolação 750 V - 2x#1,5 mm2</t>
  </si>
  <si>
    <t>Cabo de instrumentação para alarme de incêndio alta temperatura - isolação 0,6/1,0 KV - 2x#1,5 mm2</t>
  </si>
  <si>
    <t>Caixa de passagem em alumínio IP-65 300x300mm</t>
  </si>
  <si>
    <t>Caixa de passagem em alumínio IP-65 200x200mm</t>
  </si>
  <si>
    <t>Caixa de passagem em alumínio IP-65 100x100mm</t>
  </si>
  <si>
    <t>Quadro e Iluminação</t>
  </si>
  <si>
    <t>Quadro distribuição sobrepor acionamento bomba de incêndio conforme diagrama "QDF.B.INC" (completos conforme projeto)</t>
  </si>
  <si>
    <t>Luminária de sobrepor tipo plafonier - LED - 9 W / 12 Vdc - IP-65, com Certificado Ex (completa conforme projeto, inclusive lâmpadas)</t>
  </si>
  <si>
    <t>Eletrodutos</t>
  </si>
  <si>
    <t>Eletroduto ferro galvanizado a fogo - densidade pesado - a prova de explosão - rosca BSP - sem costura (com certificado Ex) Ø3/4" (incluso instalação, fixação, conexões e acessórios)</t>
  </si>
  <si>
    <t>Eletroduto ferro galvanizado a fogo - densidade pesado - FGF Ø3/4" (incluso instalação, fixação, conexões e acessórios)</t>
  </si>
  <si>
    <t>Eletroduto ferro galvanizado a fogo - densidade pesado - FGF Ø1" (incluso instalação, fixação, conexões e acessórios)</t>
  </si>
  <si>
    <t>Eletroduto ferro galvanizado a fogo - densidade pesado - FGF Ø1.1/2" (incluso instalação, fixação, conexões e acessórios)</t>
  </si>
  <si>
    <t>Eletroduto PEAD corrugado flexível Ø2"</t>
  </si>
  <si>
    <t>Eletroduto PVC corrugado flexível anti chama Ø1"</t>
  </si>
  <si>
    <t>Pintura esmalte em tubulações Ø3/4"</t>
  </si>
  <si>
    <t>Mão-francesa 30 cm para fixação dos eletrodutos (inclusive instalação e fixação)</t>
  </si>
  <si>
    <t>Equipamentos</t>
  </si>
  <si>
    <t>Bloco autonômo de iluminação de emergência a LED</t>
  </si>
  <si>
    <t>Central de iluminação de emergência, para iluminação a distância, 180 W, tensão de entrada 127 Vac, tensão de saída 12 Vac</t>
  </si>
  <si>
    <t>Sirene audiovisual endereçável</t>
  </si>
  <si>
    <t xml:space="preserve">Central de detecção de alarme e combate a incêndio endereçável 2 laços e 64 endereços </t>
  </si>
  <si>
    <t xml:space="preserve">Acionador manual endereçável </t>
  </si>
  <si>
    <t>Detector de fumaça por barreira infravermelho convencional com módulo de supervisão endereçável</t>
  </si>
  <si>
    <t>Botoeira de acionamento da bomba de incêndio (liga/ desliga) com martelo</t>
  </si>
  <si>
    <t>Módulo isolador curto circuito</t>
  </si>
  <si>
    <t>Serviços</t>
  </si>
  <si>
    <t>Mão de obra para retirada de todo sistema de alarme de incêndio existente e desativado</t>
  </si>
  <si>
    <t>Mão de obra para retirada de todo sistema de iluminação de emergência existente e desativado</t>
  </si>
  <si>
    <t>SPDA</t>
  </si>
  <si>
    <t>Cabo cobre nu # 35,0 mm</t>
  </si>
  <si>
    <t>Cabo cobre nu # 50,0 mm</t>
  </si>
  <si>
    <t>Haste aterramento tipo coppeweld Ø5/8" x 2,4 m - alta camada</t>
  </si>
  <si>
    <t>Solda exotérmica tipo (cabo x cabo)</t>
  </si>
  <si>
    <t>Solda exotérmica tipo (cabo x haste)</t>
  </si>
  <si>
    <t>Barramento de cobre # 2" x 1/4"</t>
  </si>
  <si>
    <t>Barra de alumínio # 7/8" x 1/8" x 6,0m</t>
  </si>
  <si>
    <t>Eletroduto PVC rígido anti chama Ø1" x3m</t>
  </si>
  <si>
    <t xml:space="preserve">Conector de compressão #35,0 mm² </t>
  </si>
  <si>
    <t xml:space="preserve">Conector de compressão #50,0 mm² </t>
  </si>
  <si>
    <t>Caixa de medição em poliamida 150x110x70 mm com tampa - Ø1"</t>
  </si>
  <si>
    <t>Laudo de Aterramento do SPDA</t>
  </si>
  <si>
    <t>Limpeza final da obra</t>
  </si>
  <si>
    <t>As built - prancha técnica modificada</t>
  </si>
  <si>
    <t>Desmobilização do Canteiro de Obras</t>
  </si>
  <si>
    <t>REFORMA DAS INSTALAÇÕES ELÉTRICAS</t>
  </si>
  <si>
    <t>Serviços iniciais</t>
  </si>
  <si>
    <t>Demolição e remoção das instalações elétricas</t>
  </si>
  <si>
    <t>Remoção de toda a instalação eletrica existente (fiação, quadros, luminárias, tomadas, eletrocalha, etc) incluindo transporte e descarregamento. Conforme projeto e memorial</t>
  </si>
  <si>
    <t>Carga, transporte e descarga por caminhão basculante para Bota-fora externo ao Campus</t>
  </si>
  <si>
    <t>Quebras e reposições civis</t>
  </si>
  <si>
    <t>Pintura dos quadros elétricos</t>
  </si>
  <si>
    <t>Remoção de pintura em superfícies de madeira e/ou metálicas com lixamento</t>
  </si>
  <si>
    <t>Pintura com tinta esmalte sintético em elementos metálicos. ral 7032 para painéis elétricos</t>
  </si>
  <si>
    <t>Instalações Elétricas</t>
  </si>
  <si>
    <t>Cabos</t>
  </si>
  <si>
    <t xml:space="preserve">Cabo Unipolar (cobre) Isolação PVC - 750V - 2,5mm2 </t>
  </si>
  <si>
    <t>Cabo de cobre de 4 mm², isolamento 0,6/1 kV - isolação em PVC 70°C</t>
  </si>
  <si>
    <t>Cabo de cobre de 10 mm², isolamento 0,6/1 kV - isolação em PVC 70°C - Verde</t>
  </si>
  <si>
    <t>Cabo Unipolar (cobre) Isolação EPR - 0,6/1,0 KV - 16mm2 - Verde</t>
  </si>
  <si>
    <t>Cabo de cobre de 25 mm², isolamento 0,6/1 kV - isolação em PVC 70°C - Verde</t>
  </si>
  <si>
    <t>Cabo Unipolar (cobre) Isolação EPR - 0,6/1,0 KV - 35mm2 - Preto</t>
  </si>
  <si>
    <t>Cabo de cobre de 50 mm², isolamento 0,6/1 kV - isolação EPR 90°C - Preto</t>
  </si>
  <si>
    <t>Cabo de cobre de 50 mm², isolamento 0,6/1 kV - isolação EPR 90°C - Azul Claro</t>
  </si>
  <si>
    <t>Cabo de cobre de 50 mm², isolamento 0,6/1 kV - isolação EPR 90°C - Verde</t>
  </si>
  <si>
    <t>Cabo de cobre de 95 mm², isolamento 0,6/1 kV - isolação EPR 90°C - Preto</t>
  </si>
  <si>
    <t>Cabo de cobre de 3x2,5 mm², isolamento 0,6/1 kV - isolação EPR 90°C</t>
  </si>
  <si>
    <t>Distribuição de iluminação e tomadas de energia</t>
  </si>
  <si>
    <t>Luminária retangular de sobrepor tipo calha aberta com aletas parabólicas para 2 lâmpadas tipo led tubulares de 32/36W. Conforme projeto e memorial descritivo.</t>
  </si>
  <si>
    <t>Luminária retangular de sobrepor tipo calha fechada com difusor em acrílico para 1 tipo led tubular de 28/54W. Conforme projeto e memorial descritivo.</t>
  </si>
  <si>
    <t>Lâmpada led tubular HO T8 com base G13, de 3400 até 3780 Im - 36 a 40 W. Conforme projeto e memorial descritivo.</t>
  </si>
  <si>
    <t>Luminária retangular de sobrepor tipo calha aberta com refletor facetado em chapa de aço
pintada para 2 lâmpadas tipo led de 18W. Conforme projeto e memorial descritivo.</t>
  </si>
  <si>
    <t>Luminária retangular de sobrepor tipo calha aberta com aletas parabólicas para 1 lâmpada tipo led tubular de 18W. Conforme projeto e memorial descritivo.</t>
  </si>
  <si>
    <t>Lâmpada led tubular T8 com base G13, de 1600 até 1943 Im - 18 W. Conforme projeto e memorial descritivo.</t>
  </si>
  <si>
    <t>Luminária retangular de sobrepor tipo calha aberta com aletas parabólicas para 2 lâmpadas tipo led tubulares de 09W. Conforme projeto e memorial descritivo.</t>
  </si>
  <si>
    <t>Lâmpada led tubular T8 com base G13, de 750 até 940 Im - 9 W</t>
  </si>
  <si>
    <t>Projetor retangular fechado, com lâmpadas led de 50 W</t>
  </si>
  <si>
    <t xml:space="preserve">Lâmpada compacta led 12 W </t>
  </si>
  <si>
    <t>Interruptor , uma tecla dupla bipolar simples 10 a - 250 v - NBR NM 60669</t>
  </si>
  <si>
    <t>Interruptor , duas teclas dupla bipolar simples 10 a - 250 v - NBR NM 60669</t>
  </si>
  <si>
    <t>Interruptor bipolar paralelo, 1 tecla dupla e placa 10 A - 250 V - NBR NM 60669</t>
  </si>
  <si>
    <t>Tomadas universal dois pólos mais terra (2p+t)  10 a - 250 v - NBR 14136 com espelho para condulete</t>
  </si>
  <si>
    <t>Tomadas universal dois pólos mais terra (2p+t)  20 a - 250 v - NBR 14136 com espelho para condulete</t>
  </si>
  <si>
    <t>Relé fotoelétrico 50/60 Hz 110/220 V - 1200 VA, completo</t>
  </si>
  <si>
    <t>Chuveiro elétrico de 4.500W - 220 V, com resistência blindada</t>
  </si>
  <si>
    <t>Quadros de Distribuição</t>
  </si>
  <si>
    <t>Quadro de distribuição geral (QGBT). Quadros em chapa de aço de sobrepor, dimensões externas 800 x 1200 x 250 mm - para barramentos 3f+n+t - 250 ampere. Caixa tipo ''t'' com tc's e multimedidor. Completo, conforme projeto e memorial.</t>
  </si>
  <si>
    <t>Quadro de distribuição de força e luz  (QDFL01) do edifício em chapa de aço de sobrepor,  dimensões externas 800 x 1200 x 250 mm - para barramentos 3f+n+t - 150 amperes. Completo, conforme projeto e memorial.</t>
  </si>
  <si>
    <t>Quadro de distribuição de força e luz  (QDFL02) do edifício em chapa de aço de sobrepor,  dimensões externas 500 x 700 x 200 mm - para barramentos 3f+n+t - 100 amperes. Completo, conforme projeto e memorial.</t>
  </si>
  <si>
    <t>Quadro de distribuição de força e luz  (QDFL03) do edifício em chapa de aço de sobrepor,  dimensões externas 450 x 650 x 200 mm - para barramentos 3f+n+t - 100 amperes. Completo, conforme projeto e memorial.</t>
  </si>
  <si>
    <t>Quadro de distribuição de força e luz (QDFL04) do edifício em chapa de aço de sobrepor, dimensões externas 500 x 500 x 200 mm - para barramentos 3f+n+t - 100 amperes. Completo, conforme projeto e memorial.</t>
  </si>
  <si>
    <t>Quadro de distribuição de força e luz  (QDFL05) do edifício em chapa de aço de sobrepor,  dimensões externas 500 x 500 x 200 mm - para barramentos 3f+n+t - 100 amperes. Completo, conforme projeto e memorial.</t>
  </si>
  <si>
    <t>Infraestrutura Elétrica</t>
  </si>
  <si>
    <t>Eletroduto de PVC rígido roscável de 3/4´ - inclusive instalação, conexões e acessórios.</t>
  </si>
  <si>
    <t>Canaleta em PVC de 20 x 10 mm - inclusive instalação, conexões e acessórios.</t>
  </si>
  <si>
    <t>Eletroduto em aço galvanizado a fogo, Ø80mm (3") - inclusive instalação, conexões e acessórios.</t>
  </si>
  <si>
    <t>Eletroduto de ferro galvanizado a quente, pesado de 2´galvanizado a fogo -  inclusive instalação, conexões e acessórios.</t>
  </si>
  <si>
    <t>Eletroduto corrugado em polietileno de alta densidade, DN (4'')= 100 mm, com acessórios</t>
  </si>
  <si>
    <t>Eletroduto corrugado em polietileno de alta densidade, DN (1'')= 30 mm, com acessórios</t>
  </si>
  <si>
    <t>Eletrocalha lisa com tampa fabricada em chapa de aço galv. zincado, tipo "u”, chapa #14USG - 1,984 mm no mínimo - 100x100mm, inclusive instalação, conexão e acessórios</t>
  </si>
  <si>
    <t>Septo divisor para eletrocalha 100x100 mm, inclusive a instalação e fixação</t>
  </si>
  <si>
    <t>Perfilado liso 38 x 38 mm - com acessórios</t>
  </si>
  <si>
    <t>Condulete em PVC de 3/4´ - com tampa - inclusive instalação, conexões e acessórios.</t>
  </si>
  <si>
    <t>Caixa de passagem com tampa em concreto. 600mm x 600mm x 800 mm</t>
  </si>
  <si>
    <t>Solda exotérmica conexão cabo-haste em T, bitola do cabo de 35mm² para haste de 5/8 e 3/4</t>
  </si>
  <si>
    <t>Solda exotérmica conexão cabo-cabo horizontal em T, bitola do cabo de 50-50mm² a 95-50mm²</t>
  </si>
  <si>
    <t>Barra de alumínio # 7/8" x 1/8" x 6,0m - inclusive instalação, conexões e acessórios.</t>
  </si>
  <si>
    <t>Eletroduto PVC rígido anti chama Ø1" x3m - inclusive instalação, conexões e acessórios.</t>
  </si>
  <si>
    <t>Captor tipo terminal aéreo, h= 600 mm, diâmetro de 3/8´ galvanizado a fogo</t>
  </si>
  <si>
    <t>Caixa de equalização de sobrepor em aço com barramento, de 400 x 400 mm e tampa</t>
  </si>
  <si>
    <t>Caixa de inspeção do terra cilíndrica em PVC rígido, diâmetro de 300 mm - h= 300 mm</t>
  </si>
  <si>
    <t>Tampa em ferro fundido circular reforçada, com diâmetro de 300 mm, com boca de visita quadrada articulada</t>
  </si>
  <si>
    <t>Caixa de medição em poliamida 150x110x70 mm com tampa - Ø1" - inclusive instalação, conexões e acessórios.</t>
  </si>
  <si>
    <t>Serviços Complementares</t>
  </si>
  <si>
    <t>1.1</t>
  </si>
  <si>
    <t>1.2</t>
  </si>
  <si>
    <t>1.3</t>
  </si>
  <si>
    <t>1.4</t>
  </si>
  <si>
    <t>1.5</t>
  </si>
  <si>
    <t>1.6</t>
  </si>
  <si>
    <t>2.1</t>
  </si>
  <si>
    <t>2.2</t>
  </si>
  <si>
    <t>2.2.1</t>
  </si>
  <si>
    <t>2.2.2</t>
  </si>
  <si>
    <t>2.2.3</t>
  </si>
  <si>
    <t>2.2.4</t>
  </si>
  <si>
    <t>2.2.5</t>
  </si>
  <si>
    <t>2.3</t>
  </si>
  <si>
    <t>2.3.1</t>
  </si>
  <si>
    <t>2.3.2</t>
  </si>
  <si>
    <t>2.3.3</t>
  </si>
  <si>
    <t>2.3.4</t>
  </si>
  <si>
    <t>2.3.5</t>
  </si>
  <si>
    <t>2.3.6</t>
  </si>
  <si>
    <t>2.4</t>
  </si>
  <si>
    <t>2.4.1</t>
  </si>
  <si>
    <t>2.4.2</t>
  </si>
  <si>
    <t>2.4.3</t>
  </si>
  <si>
    <t>2.4.4</t>
  </si>
  <si>
    <t>2.4.5</t>
  </si>
  <si>
    <t>2.4.6</t>
  </si>
  <si>
    <t>2.4.7</t>
  </si>
  <si>
    <t>4.1.9</t>
  </si>
  <si>
    <t>2.4.9</t>
  </si>
  <si>
    <t>2.5</t>
  </si>
  <si>
    <t>2.5.1</t>
  </si>
  <si>
    <t>2.5.2</t>
  </si>
  <si>
    <t>2.5.3</t>
  </si>
  <si>
    <t>2.5.4</t>
  </si>
  <si>
    <t>2.5.5</t>
  </si>
  <si>
    <t>2.5.6</t>
  </si>
  <si>
    <t>2.5.7</t>
  </si>
  <si>
    <t>2.5.8</t>
  </si>
  <si>
    <t>2.6</t>
  </si>
  <si>
    <t>2.6.1</t>
  </si>
  <si>
    <t>2.6.2</t>
  </si>
  <si>
    <t>2.6.3</t>
  </si>
  <si>
    <t>2.6.4</t>
  </si>
  <si>
    <t>2.6.5</t>
  </si>
  <si>
    <t>2.6.6</t>
  </si>
  <si>
    <t>2.6.7</t>
  </si>
  <si>
    <t>2.6.8</t>
  </si>
  <si>
    <t>2.6.9</t>
  </si>
  <si>
    <t>2.6.10</t>
  </si>
  <si>
    <t>2.6.11</t>
  </si>
  <si>
    <t>2.6.12</t>
  </si>
  <si>
    <t>2.6.13</t>
  </si>
  <si>
    <t>2.7</t>
  </si>
  <si>
    <t>2.7.1</t>
  </si>
  <si>
    <t>2.7.2</t>
  </si>
  <si>
    <t>2.7.3</t>
  </si>
  <si>
    <t>2.7.4</t>
  </si>
  <si>
    <t>2.8</t>
  </si>
  <si>
    <t>2.8.1</t>
  </si>
  <si>
    <t>2.8.2</t>
  </si>
  <si>
    <t>2.9</t>
  </si>
  <si>
    <t>2.9.1</t>
  </si>
  <si>
    <t>2.9.2</t>
  </si>
  <si>
    <t>2.9.3</t>
  </si>
  <si>
    <t>2.9.4</t>
  </si>
  <si>
    <t>2.9.5</t>
  </si>
  <si>
    <t>2.10</t>
  </si>
  <si>
    <t>2.10.1</t>
  </si>
  <si>
    <t>2.10.2</t>
  </si>
  <si>
    <t>2.10.3</t>
  </si>
  <si>
    <t>2.10.4</t>
  </si>
  <si>
    <t>3.1</t>
  </si>
  <si>
    <t>3.2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</si>
  <si>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</si>
  <si>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</si>
  <si>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</si>
  <si>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</si>
  <si>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</si>
  <si>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</si>
  <si>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</si>
  <si>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</si>
  <si>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</si>
  <si>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</si>
  <si>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</si>
  <si>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</si>
  <si>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</si>
  <si>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</si>
  <si>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4.1</t>
  </si>
  <si>
    <t>4.1.8</t>
  </si>
  <si>
    <t>4.1.10</t>
  </si>
  <si>
    <t>4.1.11</t>
  </si>
  <si>
    <t>4.1.12</t>
  </si>
  <si>
    <t>4.1.13</t>
  </si>
  <si>
    <t>4.1.14</t>
  </si>
  <si>
    <t>4.1.15</t>
  </si>
  <si>
    <t>4.1.16</t>
  </si>
  <si>
    <t>4.2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</si>
  <si>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</si>
  <si>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</si>
  <si>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</si>
  <si>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</si>
  <si>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</si>
  <si>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</si>
  <si>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</si>
  <si>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</si>
  <si>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</si>
  <si>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</si>
  <si>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</si>
  <si>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</si>
  <si>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</si>
  <si>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</si>
  <si>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4.2.15</t>
  </si>
  <si>
    <t>4.2.16</t>
  </si>
  <si>
    <t>4.2.17</t>
  </si>
  <si>
    <t>4.2.18</t>
  </si>
  <si>
    <t>4.2.19</t>
  </si>
  <si>
    <t>4.2.20</t>
  </si>
  <si>
    <t>4.2.21</t>
  </si>
  <si>
    <t>4.2.22</t>
  </si>
  <si>
    <t>4.2.23</t>
  </si>
  <si>
    <t>4.2.24</t>
  </si>
  <si>
    <t>4.3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</si>
  <si>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</si>
  <si>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</si>
  <si>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</si>
  <si>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</si>
  <si>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</si>
  <si>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</si>
  <si>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</si>
  <si>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</si>
  <si>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</si>
  <si>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</si>
  <si>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4.4</t>
  </si>
  <si>
    <t>4.4.1</t>
  </si>
  <si>
    <t>4.4.2</t>
  </si>
  <si>
    <t>5.1</t>
  </si>
  <si>
    <t>5.1.5</t>
  </si>
  <si>
    <t>5.1.6</t>
  </si>
  <si>
    <t>5.1.7</t>
  </si>
  <si>
    <t>5.1.8</t>
  </si>
  <si>
    <t>5.1.9</t>
  </si>
  <si>
    <t>5.1.10</t>
  </si>
  <si>
    <t>5.2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</si>
  <si>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</si>
  <si>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</si>
  <si>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</si>
  <si>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</si>
  <si>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</si>
  <si>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</si>
  <si>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</si>
  <si>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</si>
  <si>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</si>
  <si>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</si>
  <si>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</si>
  <si>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5.3</t>
  </si>
  <si>
    <t>5.3.1</t>
  </si>
  <si>
    <t>5.3.2</t>
  </si>
  <si>
    <t>5.4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</si>
  <si>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</si>
  <si>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</si>
  <si>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</si>
  <si>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</si>
  <si>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</si>
  <si>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</si>
  <si>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</si>
  <si>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</si>
  <si>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</si>
  <si>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</si>
  <si>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5.5</t>
  </si>
  <si>
    <t>5.5.1</t>
  </si>
  <si>
    <t>5.5.2</t>
  </si>
  <si>
    <t>5.5.3</t>
  </si>
  <si>
    <t>5.5.4</t>
  </si>
  <si>
    <t>5.5.5</t>
  </si>
  <si>
    <t>5.5.6</t>
  </si>
  <si>
    <t>5.5.7</t>
  </si>
  <si>
    <t>5.5.8</t>
  </si>
  <si>
    <t>5.5.9</t>
  </si>
  <si>
    <t>5.6</t>
  </si>
  <si>
    <t>5.6.1</t>
  </si>
  <si>
    <t>5.6.2</t>
  </si>
  <si>
    <t>5.7</t>
  </si>
  <si>
    <t>5.7.1</t>
  </si>
  <si>
    <t>5.7.2</t>
  </si>
  <si>
    <t>5.7.3</t>
  </si>
  <si>
    <t>5.7.4</t>
  </si>
  <si>
    <t>5.7.5</t>
  </si>
  <si>
    <t>5.7.6</t>
  </si>
  <si>
    <t>5.7.7</t>
  </si>
  <si>
    <t>5.7.8</t>
  </si>
  <si>
    <t>5.7.9</t>
  </si>
  <si>
    <t>5.7.10</t>
  </si>
  <si>
    <t>5.7.11</t>
  </si>
  <si>
    <t>5.7.12</t>
  </si>
  <si>
    <t>6.1</t>
  </si>
  <si>
    <t>6.2</t>
  </si>
  <si>
    <t>6.3</t>
  </si>
  <si>
    <t>mês</t>
  </si>
  <si>
    <t>unid.</t>
  </si>
  <si>
    <t>m2</t>
  </si>
  <si>
    <t>m3</t>
  </si>
  <si>
    <t>dia</t>
  </si>
  <si>
    <t>m</t>
  </si>
  <si>
    <t>Kg</t>
  </si>
  <si>
    <t>1.3.1</t>
  </si>
  <si>
    <t>1.3.2</t>
  </si>
  <si>
    <t>1.3.3</t>
  </si>
  <si>
    <t>2.1.5</t>
  </si>
  <si>
    <t>2.1.6</t>
  </si>
  <si>
    <t>2.1.7</t>
  </si>
  <si>
    <t>2.1.8</t>
  </si>
  <si>
    <t>2.1.9</t>
  </si>
  <si>
    <t>2.1.10</t>
  </si>
  <si>
    <t>2.1.11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</si>
  <si>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</si>
  <si>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</si>
  <si>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</si>
  <si>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</si>
  <si>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</si>
  <si>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</si>
  <si>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</si>
  <si>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</si>
  <si>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</si>
  <si>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</si>
  <si>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</si>
  <si>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</si>
  <si>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2.4.8</t>
  </si>
  <si>
    <t>2.4.10</t>
  </si>
  <si>
    <t>2.4.11</t>
  </si>
  <si>
    <t>2.4.12</t>
  </si>
  <si>
    <t>2.4.13</t>
  </si>
  <si>
    <t>2.5.9</t>
  </si>
  <si>
    <t>2.5.10</t>
  </si>
  <si>
    <t>2.5.11</t>
  </si>
  <si>
    <t>2.5.12</t>
  </si>
  <si>
    <t>2.5.13</t>
  </si>
  <si>
    <t>2.5.14</t>
  </si>
  <si>
    <t>As licitantes devem elaborar suas planilhas nos moldes desta planilha preenchendo todos os campos e colunas deixados em branco, a saber: Material, Mão de Obra, Preços Unitários, Preços Totais, BDI(%), e Leis Sociais(%).Todos os custos diretos, necessários para a completa execução de cada um dos itens de serviço, e que porventura não estejam discriminados como itens independentes na Planilha Orçamentária do Edital, devem ser incorporados à composição de custos dos itens correlatos na planilha a ser preenchida pela LICITANTE.”</t>
  </si>
  <si>
    <t>Área: 2386,12 m²</t>
  </si>
  <si>
    <t>TOTAL DA REFORMA ELÉTRICA :</t>
  </si>
  <si>
    <t>B.</t>
  </si>
  <si>
    <t>A.</t>
  </si>
  <si>
    <t>TOTAL ITEM A.1 :</t>
  </si>
  <si>
    <t>TOTAL ITEM A.2 :</t>
  </si>
  <si>
    <t>TOTAL ITEM A.3 :</t>
  </si>
  <si>
    <t>TOTAL ITEM A.4 :</t>
  </si>
  <si>
    <t>TOTAL ITEM A.5 :</t>
  </si>
  <si>
    <t>TOTAL ITEM A.6 :</t>
  </si>
  <si>
    <t>TOTAL A - PPCI :</t>
  </si>
  <si>
    <t>TOTAL ITEM B.1 :</t>
  </si>
  <si>
    <t>TOTAL ITEM B.2 :</t>
  </si>
  <si>
    <t>TOTAL ITEM B.3 :</t>
  </si>
  <si>
    <t>SUB TOTAL COM ADMINISTRAÇÃO LOCAL :</t>
  </si>
  <si>
    <t>TOTAL GERAL DA OBRA COM INCLUSÃO DO B.D.I. :</t>
  </si>
  <si>
    <t>A</t>
  </si>
  <si>
    <t>PPCI</t>
  </si>
  <si>
    <t>CASA DE MÁQUINA E PISO DE CONCRETO</t>
  </si>
  <si>
    <t>ESCADA DE ACESSO AO PÁTIO</t>
  </si>
  <si>
    <t>B</t>
  </si>
  <si>
    <t>SERVIÇOS INICIAIS</t>
  </si>
  <si>
    <t>2386,12 M2</t>
  </si>
  <si>
    <t>DATA :</t>
  </si>
  <si>
    <t xml:space="preserve">Cronograma Físico-Financeiro nº 010 /2017 </t>
  </si>
  <si>
    <t>OBRA :       PPCI  E  REFORMA DAS INSTALAÇÕES ELÉTRICAS DO  ALMOXARIFADO CENTRAL.</t>
  </si>
  <si>
    <t xml:space="preserve"> LOCAL :   Rua Carlos Chagas, nº 410 - UNICAMP - Campinas - SP</t>
  </si>
  <si>
    <t>CLIENTE :   REITORIA - DGA</t>
  </si>
  <si>
    <t>C.1</t>
  </si>
  <si>
    <t xml:space="preserve">C.1   </t>
  </si>
  <si>
    <t>ADMINISTRAÇÃO LOCAL (____%)</t>
  </si>
  <si>
    <t xml:space="preserve">B.  D.   I.  (____%)  :  </t>
  </si>
  <si>
    <t xml:space="preserve">TOTAL GERAL DA OBRA : </t>
  </si>
  <si>
    <t xml:space="preserve">SUBTOTAL GERAL COM ADM.LOCAL : </t>
  </si>
  <si>
    <t xml:space="preserve">ADMINISTRAÇÃO LOCAL  (___%) :      </t>
  </si>
  <si>
    <t xml:space="preserve">BDI ( ___%) : </t>
  </si>
  <si>
    <t xml:space="preserve">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</si>
</sst>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\-??_);_(@_)"/>
    <numFmt numFmtId="165" formatCode="_(* #,##0_);_(* \(#,##0\);_(* \-??_);_(@_)"/>
    <numFmt numFmtId="166" formatCode="#,##0.0"/>
  </numFmts>
  <fonts count="43" x14ac:knownFonts="1"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  <charset val="1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Verdana"/>
      <family val="2"/>
    </font>
    <font>
      <b/>
      <sz val="14"/>
      <color rgb="FF000000"/>
      <name val="Arial"/>
      <family val="2"/>
    </font>
    <font>
      <b/>
      <sz val="10"/>
      <color rgb="FF000000"/>
      <name val="Verdana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gray06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FFFFFF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rgb="FF000000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thin">
        <color rgb="FF000000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0">
    <xf numFmtId="0" fontId="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6" fillId="23" borderId="0" applyNumberFormat="0" applyBorder="0" applyAlignment="0" applyProtection="0"/>
    <xf numFmtId="0" fontId="17" fillId="24" borderId="32" applyNumberFormat="0" applyAlignment="0" applyProtection="0"/>
    <xf numFmtId="0" fontId="18" fillId="25" borderId="33" applyNumberFormat="0" applyAlignment="0" applyProtection="0"/>
    <xf numFmtId="0" fontId="19" fillId="0" borderId="34" applyNumberFormat="0" applyFill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20" fillId="32" borderId="32" applyNumberFormat="0" applyAlignment="0" applyProtection="0"/>
    <xf numFmtId="0" fontId="21" fillId="33" borderId="0" applyNumberFormat="0" applyBorder="0" applyAlignment="0" applyProtection="0"/>
    <xf numFmtId="0" fontId="22" fillId="34" borderId="0" applyNumberFormat="0" applyBorder="0" applyAlignment="0" applyProtection="0"/>
    <xf numFmtId="0" fontId="2" fillId="0" borderId="0"/>
    <xf numFmtId="0" fontId="2" fillId="0" borderId="0"/>
    <xf numFmtId="0" fontId="14" fillId="35" borderId="35" applyNumberFormat="0" applyFont="0" applyAlignment="0" applyProtection="0"/>
    <xf numFmtId="9" fontId="14" fillId="0" borderId="0" applyFont="0" applyFill="0" applyBorder="0" applyAlignment="0" applyProtection="0"/>
    <xf numFmtId="9" fontId="2" fillId="0" borderId="0" applyFill="0" applyBorder="0" applyAlignment="0" applyProtection="0"/>
    <xf numFmtId="0" fontId="23" fillId="24" borderId="36" applyNumberFormat="0" applyAlignment="0" applyProtection="0"/>
    <xf numFmtId="164" fontId="2" fillId="0" borderId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37" applyNumberFormat="0" applyFill="0" applyAlignment="0" applyProtection="0"/>
    <xf numFmtId="0" fontId="28" fillId="0" borderId="38" applyNumberFormat="0" applyFill="0" applyAlignment="0" applyProtection="0"/>
    <xf numFmtId="0" fontId="29" fillId="0" borderId="3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40" applyNumberFormat="0" applyFill="0" applyAlignment="0" applyProtection="0"/>
    <xf numFmtId="43" fontId="14" fillId="0" borderId="0" applyFont="0" applyFill="0" applyBorder="0" applyAlignment="0" applyProtection="0"/>
    <xf numFmtId="0" fontId="2" fillId="0" borderId="0"/>
    <xf numFmtId="0" fontId="2" fillId="0" borderId="0"/>
  </cellStyleXfs>
  <cellXfs count="214">
    <xf numFmtId="0" fontId="0" fillId="0" borderId="0" xfId="0"/>
    <xf numFmtId="0" fontId="31" fillId="0" borderId="0" xfId="0" applyFont="1"/>
    <xf numFmtId="4" fontId="31" fillId="0" borderId="0" xfId="0" applyNumberFormat="1" applyFont="1"/>
    <xf numFmtId="164" fontId="3" fillId="0" borderId="1" xfId="38" applyFont="1" applyFill="1" applyBorder="1" applyAlignment="1" applyProtection="1">
      <alignment horizontal="center" wrapText="1"/>
    </xf>
    <xf numFmtId="0" fontId="3" fillId="0" borderId="0" xfId="33" applyFont="1"/>
    <xf numFmtId="164" fontId="3" fillId="0" borderId="2" xfId="38" applyFont="1" applyFill="1" applyBorder="1" applyAlignment="1" applyProtection="1">
      <alignment horizontal="center" wrapText="1"/>
    </xf>
    <xf numFmtId="164" fontId="3" fillId="0" borderId="3" xfId="38" applyFont="1" applyFill="1" applyBorder="1" applyAlignment="1" applyProtection="1">
      <alignment horizontal="center" wrapText="1"/>
    </xf>
    <xf numFmtId="0" fontId="3" fillId="0" borderId="4" xfId="33" applyFont="1" applyBorder="1" applyAlignment="1">
      <alignment horizontal="center" vertical="center" wrapText="1"/>
    </xf>
    <xf numFmtId="0" fontId="3" fillId="0" borderId="5" xfId="33" applyFont="1" applyBorder="1" applyAlignment="1">
      <alignment horizontal="center" vertical="center" wrapText="1"/>
    </xf>
    <xf numFmtId="164" fontId="3" fillId="36" borderId="1" xfId="38" applyFont="1" applyFill="1" applyBorder="1" applyAlignment="1" applyProtection="1">
      <alignment horizontal="right" wrapText="1"/>
    </xf>
    <xf numFmtId="0" fontId="3" fillId="36" borderId="6" xfId="33" applyFont="1" applyFill="1" applyBorder="1" applyAlignment="1">
      <alignment horizontal="right" wrapText="1"/>
    </xf>
    <xf numFmtId="164" fontId="3" fillId="36" borderId="6" xfId="38" applyFont="1" applyFill="1" applyBorder="1" applyAlignment="1" applyProtection="1">
      <alignment horizontal="right" wrapText="1"/>
    </xf>
    <xf numFmtId="164" fontId="3" fillId="36" borderId="7" xfId="38" applyFont="1" applyFill="1" applyBorder="1" applyAlignment="1" applyProtection="1">
      <alignment horizontal="right" wrapText="1"/>
    </xf>
    <xf numFmtId="0" fontId="6" fillId="37" borderId="0" xfId="33" applyFont="1" applyFill="1" applyBorder="1" applyAlignment="1">
      <alignment horizontal="left" wrapText="1"/>
    </xf>
    <xf numFmtId="164" fontId="7" fillId="37" borderId="0" xfId="38" applyFont="1" applyFill="1" applyBorder="1" applyAlignment="1" applyProtection="1">
      <alignment horizontal="right" vertical="center"/>
    </xf>
    <xf numFmtId="49" fontId="7" fillId="37" borderId="8" xfId="38" applyNumberFormat="1" applyFont="1" applyFill="1" applyBorder="1" applyAlignment="1" applyProtection="1">
      <alignment horizontal="left" vertical="center" wrapText="1"/>
    </xf>
    <xf numFmtId="0" fontId="7" fillId="37" borderId="0" xfId="33" applyFont="1" applyFill="1" applyBorder="1" applyAlignment="1">
      <alignment horizontal="right" vertical="center" wrapText="1"/>
    </xf>
    <xf numFmtId="10" fontId="7" fillId="37" borderId="8" xfId="38" applyNumberFormat="1" applyFont="1" applyFill="1" applyBorder="1" applyAlignment="1" applyProtection="1">
      <alignment horizontal="left" vertical="center" wrapText="1" indent="1"/>
    </xf>
    <xf numFmtId="10" fontId="7" fillId="37" borderId="8" xfId="35" applyNumberFormat="1" applyFont="1" applyFill="1" applyBorder="1" applyAlignment="1" applyProtection="1">
      <alignment horizontal="left" vertical="center" wrapText="1" indent="1"/>
    </xf>
    <xf numFmtId="164" fontId="3" fillId="36" borderId="9" xfId="38" applyFont="1" applyFill="1" applyBorder="1" applyAlignment="1" applyProtection="1">
      <alignment horizontal="center" wrapText="1"/>
    </xf>
    <xf numFmtId="0" fontId="8" fillId="36" borderId="10" xfId="32" applyFont="1" applyFill="1" applyBorder="1" applyAlignment="1">
      <alignment vertical="center" wrapText="1"/>
    </xf>
    <xf numFmtId="4" fontId="8" fillId="36" borderId="10" xfId="32" applyNumberFormat="1" applyFont="1" applyFill="1" applyBorder="1" applyAlignment="1">
      <alignment horizontal="right" vertical="center" indent="1"/>
    </xf>
    <xf numFmtId="10" fontId="8" fillId="36" borderId="10" xfId="32" applyNumberFormat="1" applyFont="1" applyFill="1" applyBorder="1" applyAlignment="1">
      <alignment horizontal="right" vertical="center" wrapText="1"/>
    </xf>
    <xf numFmtId="164" fontId="6" fillId="2" borderId="11" xfId="38" applyFont="1" applyFill="1" applyBorder="1" applyAlignment="1" applyProtection="1">
      <alignment horizontal="left" vertical="center" wrapText="1"/>
    </xf>
    <xf numFmtId="0" fontId="6" fillId="2" borderId="12" xfId="33" applyFont="1" applyFill="1" applyBorder="1" applyAlignment="1">
      <alignment horizontal="center" vertical="center" wrapText="1"/>
    </xf>
    <xf numFmtId="49" fontId="6" fillId="2" borderId="12" xfId="33" applyNumberFormat="1" applyFont="1" applyFill="1" applyBorder="1" applyAlignment="1">
      <alignment horizontal="center" vertical="center" wrapText="1"/>
    </xf>
    <xf numFmtId="164" fontId="6" fillId="2" borderId="13" xfId="38" applyFont="1" applyFill="1" applyBorder="1" applyAlignment="1" applyProtection="1">
      <alignment horizontal="right" vertical="center"/>
    </xf>
    <xf numFmtId="10" fontId="9" fillId="0" borderId="14" xfId="36" applyNumberFormat="1" applyFont="1" applyFill="1" applyBorder="1" applyAlignment="1" applyProtection="1">
      <alignment horizontal="center" vertical="center" wrapText="1"/>
    </xf>
    <xf numFmtId="10" fontId="3" fillId="0" borderId="15" xfId="36" applyNumberFormat="1" applyFont="1" applyFill="1" applyBorder="1" applyAlignment="1" applyProtection="1">
      <alignment horizontal="right" vertical="center" wrapText="1"/>
    </xf>
    <xf numFmtId="164" fontId="10" fillId="3" borderId="14" xfId="38" applyFont="1" applyFill="1" applyBorder="1" applyAlignment="1" applyProtection="1">
      <alignment horizontal="right" vertical="center"/>
    </xf>
    <xf numFmtId="164" fontId="5" fillId="0" borderId="15" xfId="38" applyFont="1" applyFill="1" applyBorder="1" applyAlignment="1" applyProtection="1">
      <alignment vertical="center"/>
    </xf>
    <xf numFmtId="10" fontId="9" fillId="0" borderId="18" xfId="36" applyNumberFormat="1" applyFont="1" applyFill="1" applyBorder="1" applyAlignment="1" applyProtection="1">
      <alignment horizontal="center" vertical="center" wrapText="1"/>
    </xf>
    <xf numFmtId="10" fontId="3" fillId="0" borderId="19" xfId="36" applyNumberFormat="1" applyFont="1" applyFill="1" applyBorder="1" applyAlignment="1" applyProtection="1">
      <alignment horizontal="right" vertical="center" wrapText="1"/>
    </xf>
    <xf numFmtId="164" fontId="3" fillId="0" borderId="0" xfId="38" applyFont="1" applyFill="1" applyBorder="1" applyAlignment="1" applyProtection="1"/>
    <xf numFmtId="9" fontId="3" fillId="0" borderId="0" xfId="33" applyNumberFormat="1" applyFont="1"/>
    <xf numFmtId="0" fontId="32" fillId="0" borderId="0" xfId="0" applyFont="1" applyBorder="1" applyAlignment="1">
      <alignment vertical="center" wrapText="1"/>
    </xf>
    <xf numFmtId="0" fontId="32" fillId="0" borderId="20" xfId="0" applyFont="1" applyBorder="1" applyAlignment="1">
      <alignment vertical="center" wrapText="1"/>
    </xf>
    <xf numFmtId="0" fontId="31" fillId="0" borderId="41" xfId="0" applyFont="1" applyBorder="1" applyAlignment="1">
      <alignment horizontal="left" vertical="center" wrapText="1"/>
    </xf>
    <xf numFmtId="0" fontId="31" fillId="0" borderId="41" xfId="0" applyFont="1" applyBorder="1" applyAlignment="1">
      <alignment horizontal="center" vertical="center" wrapText="1"/>
    </xf>
    <xf numFmtId="4" fontId="31" fillId="0" borderId="41" xfId="0" applyNumberFormat="1" applyFont="1" applyBorder="1" applyAlignment="1">
      <alignment horizontal="right" vertical="center" wrapText="1"/>
    </xf>
    <xf numFmtId="4" fontId="31" fillId="0" borderId="41" xfId="0" applyNumberFormat="1" applyFont="1" applyBorder="1" applyAlignment="1">
      <alignment horizontal="center" vertical="center" wrapText="1"/>
    </xf>
    <xf numFmtId="4" fontId="31" fillId="0" borderId="42" xfId="0" applyNumberFormat="1" applyFont="1" applyBorder="1" applyAlignment="1">
      <alignment horizontal="center" vertical="center" wrapText="1"/>
    </xf>
    <xf numFmtId="0" fontId="32" fillId="0" borderId="21" xfId="0" applyFont="1" applyBorder="1" applyAlignment="1">
      <alignment vertical="center" wrapText="1"/>
    </xf>
    <xf numFmtId="0" fontId="32" fillId="0" borderId="22" xfId="0" applyFont="1" applyBorder="1" applyAlignment="1">
      <alignment vertical="center" wrapText="1"/>
    </xf>
    <xf numFmtId="0" fontId="31" fillId="0" borderId="0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center" vertical="center" wrapText="1"/>
    </xf>
    <xf numFmtId="4" fontId="31" fillId="0" borderId="0" xfId="0" applyNumberFormat="1" applyFont="1" applyBorder="1" applyAlignment="1">
      <alignment horizontal="right" vertical="center" wrapText="1"/>
    </xf>
    <xf numFmtId="4" fontId="31" fillId="0" borderId="0" xfId="0" applyNumberFormat="1" applyFont="1" applyBorder="1" applyAlignment="1">
      <alignment horizontal="center" vertical="center" wrapText="1"/>
    </xf>
    <xf numFmtId="4" fontId="31" fillId="0" borderId="21" xfId="0" applyNumberFormat="1" applyFont="1" applyBorder="1" applyAlignment="1">
      <alignment horizontal="center" vertical="center" wrapText="1"/>
    </xf>
    <xf numFmtId="0" fontId="33" fillId="4" borderId="0" xfId="0" applyFont="1" applyFill="1" applyBorder="1" applyAlignment="1">
      <alignment horizontal="left" vertical="center" wrapText="1"/>
    </xf>
    <xf numFmtId="0" fontId="33" fillId="4" borderId="0" xfId="0" applyFont="1" applyFill="1" applyBorder="1" applyAlignment="1">
      <alignment horizontal="right" vertical="center" wrapText="1"/>
    </xf>
    <xf numFmtId="0" fontId="31" fillId="4" borderId="10" xfId="0" applyFont="1" applyFill="1" applyBorder="1" applyAlignment="1">
      <alignment vertical="center" wrapText="1"/>
    </xf>
    <xf numFmtId="0" fontId="31" fillId="4" borderId="29" xfId="0" applyFont="1" applyFill="1" applyBorder="1" applyAlignment="1">
      <alignment vertical="center" wrapText="1"/>
    </xf>
    <xf numFmtId="0" fontId="33" fillId="4" borderId="0" xfId="0" applyFont="1" applyFill="1" applyBorder="1" applyAlignment="1">
      <alignment horizontal="right" vertical="center" indent="1"/>
    </xf>
    <xf numFmtId="10" fontId="8" fillId="36" borderId="31" xfId="32" applyNumberFormat="1" applyFont="1" applyFill="1" applyBorder="1" applyAlignment="1">
      <alignment vertical="center" wrapText="1"/>
    </xf>
    <xf numFmtId="14" fontId="33" fillId="4" borderId="0" xfId="0" applyNumberFormat="1" applyFont="1" applyFill="1" applyBorder="1" applyAlignment="1">
      <alignment horizontal="left" vertical="center" wrapText="1"/>
    </xf>
    <xf numFmtId="49" fontId="33" fillId="4" borderId="21" xfId="0" applyNumberFormat="1" applyFont="1" applyFill="1" applyBorder="1" applyAlignment="1">
      <alignment horizontal="left" vertical="center" wrapText="1"/>
    </xf>
    <xf numFmtId="0" fontId="33" fillId="4" borderId="0" xfId="0" applyFont="1" applyFill="1" applyBorder="1" applyAlignment="1">
      <alignment vertical="center"/>
    </xf>
    <xf numFmtId="0" fontId="37" fillId="0" borderId="46" xfId="0" applyFont="1" applyBorder="1" applyAlignment="1">
      <alignment horizontal="right" vertical="center" wrapText="1" indent="1"/>
    </xf>
    <xf numFmtId="0" fontId="37" fillId="0" borderId="47" xfId="0" applyFont="1" applyBorder="1" applyAlignment="1">
      <alignment vertical="center" wrapText="1"/>
    </xf>
    <xf numFmtId="0" fontId="37" fillId="0" borderId="48" xfId="0" applyFont="1" applyBorder="1" applyAlignment="1">
      <alignment vertical="center" wrapText="1"/>
    </xf>
    <xf numFmtId="1" fontId="12" fillId="0" borderId="46" xfId="48" applyNumberFormat="1" applyFont="1" applyFill="1" applyBorder="1" applyAlignment="1">
      <alignment horizontal="right" vertical="center" indent="1"/>
    </xf>
    <xf numFmtId="0" fontId="12" fillId="0" borderId="47" xfId="48" applyFont="1" applyFill="1" applyBorder="1" applyAlignment="1">
      <alignment vertical="center" wrapText="1"/>
    </xf>
    <xf numFmtId="0" fontId="37" fillId="0" borderId="47" xfId="0" applyFont="1" applyBorder="1" applyAlignment="1">
      <alignment horizontal="center" vertical="center" wrapText="1"/>
    </xf>
    <xf numFmtId="4" fontId="37" fillId="0" borderId="47" xfId="0" applyNumberFormat="1" applyFont="1" applyBorder="1" applyAlignment="1">
      <alignment horizontal="right" vertical="center" wrapText="1"/>
    </xf>
    <xf numFmtId="4" fontId="37" fillId="0" borderId="48" xfId="0" applyNumberFormat="1" applyFont="1" applyBorder="1" applyAlignment="1">
      <alignment horizontal="right" vertical="center" wrapText="1"/>
    </xf>
    <xf numFmtId="1" fontId="2" fillId="39" borderId="46" xfId="48" applyNumberFormat="1" applyFont="1" applyFill="1" applyBorder="1" applyAlignment="1">
      <alignment horizontal="right" vertical="center" wrapText="1" indent="1"/>
    </xf>
    <xf numFmtId="0" fontId="2" fillId="0" borderId="47" xfId="48" applyFont="1" applyFill="1" applyBorder="1" applyAlignment="1">
      <alignment horizontal="left" vertical="center" wrapText="1"/>
    </xf>
    <xf numFmtId="0" fontId="2" fillId="0" borderId="47" xfId="48" applyFont="1" applyFill="1" applyBorder="1" applyAlignment="1">
      <alignment horizontal="center" vertical="center"/>
    </xf>
    <xf numFmtId="43" fontId="2" fillId="39" borderId="47" xfId="47" applyFont="1" applyFill="1" applyBorder="1" applyAlignment="1">
      <alignment horizontal="center" vertical="center"/>
    </xf>
    <xf numFmtId="0" fontId="2" fillId="39" borderId="47" xfId="48" applyFont="1" applyFill="1" applyBorder="1" applyAlignment="1">
      <alignment horizontal="center" vertical="center"/>
    </xf>
    <xf numFmtId="0" fontId="2" fillId="0" borderId="47" xfId="48" applyFont="1" applyFill="1" applyBorder="1" applyAlignment="1">
      <alignment vertical="center" wrapText="1"/>
    </xf>
    <xf numFmtId="43" fontId="2" fillId="0" borderId="47" xfId="47" applyFont="1" applyFill="1" applyBorder="1" applyAlignment="1">
      <alignment horizontal="center" vertical="center"/>
    </xf>
    <xf numFmtId="166" fontId="13" fillId="0" borderId="47" xfId="48" applyNumberFormat="1" applyFont="1" applyFill="1" applyBorder="1" applyAlignment="1">
      <alignment horizontal="center" vertical="center"/>
    </xf>
    <xf numFmtId="166" fontId="12" fillId="0" borderId="47" xfId="48" applyNumberFormat="1" applyFont="1" applyFill="1" applyBorder="1" applyAlignment="1">
      <alignment horizontal="center" vertical="center"/>
    </xf>
    <xf numFmtId="43" fontId="12" fillId="0" borderId="47" xfId="47" applyFont="1" applyFill="1" applyBorder="1" applyAlignment="1">
      <alignment horizontal="center" vertical="center"/>
    </xf>
    <xf numFmtId="0" fontId="2" fillId="39" borderId="47" xfId="48" applyFont="1" applyFill="1" applyBorder="1" applyAlignment="1">
      <alignment horizontal="left" vertical="center" wrapText="1"/>
    </xf>
    <xf numFmtId="0" fontId="2" fillId="39" borderId="47" xfId="48" applyFont="1" applyFill="1" applyBorder="1" applyAlignment="1">
      <alignment vertical="center" wrapText="1"/>
    </xf>
    <xf numFmtId="2" fontId="2" fillId="0" borderId="47" xfId="48" applyNumberFormat="1" applyFont="1" applyFill="1" applyBorder="1" applyAlignment="1">
      <alignment vertical="center" wrapText="1"/>
    </xf>
    <xf numFmtId="43" fontId="2" fillId="0" borderId="47" xfId="47" applyFont="1" applyBorder="1" applyAlignment="1">
      <alignment horizontal="right" vertical="center"/>
    </xf>
    <xf numFmtId="43" fontId="13" fillId="0" borderId="47" xfId="47" applyFont="1" applyFill="1" applyBorder="1" applyAlignment="1">
      <alignment horizontal="right" vertical="center"/>
    </xf>
    <xf numFmtId="43" fontId="12" fillId="0" borderId="47" xfId="47" applyFont="1" applyFill="1" applyBorder="1" applyAlignment="1">
      <alignment horizontal="right" vertical="center"/>
    </xf>
    <xf numFmtId="166" fontId="2" fillId="39" borderId="47" xfId="48" applyNumberFormat="1" applyFont="1" applyFill="1" applyBorder="1" applyAlignment="1">
      <alignment horizontal="center" vertical="center"/>
    </xf>
    <xf numFmtId="43" fontId="40" fillId="39" borderId="47" xfId="47" applyFont="1" applyFill="1" applyBorder="1" applyAlignment="1">
      <alignment horizontal="center" vertical="center" wrapText="1"/>
    </xf>
    <xf numFmtId="0" fontId="39" fillId="39" borderId="47" xfId="48" applyFont="1" applyFill="1" applyBorder="1" applyAlignment="1">
      <alignment vertical="center" wrapText="1"/>
    </xf>
    <xf numFmtId="43" fontId="2" fillId="39" borderId="47" xfId="47" applyFont="1" applyFill="1" applyBorder="1" applyAlignment="1">
      <alignment horizontal="center" vertical="center" wrapText="1"/>
    </xf>
    <xf numFmtId="1" fontId="2" fillId="39" borderId="46" xfId="48" applyNumberFormat="1" applyFont="1" applyFill="1" applyBorder="1" applyAlignment="1">
      <alignment horizontal="right" vertical="center" indent="1"/>
    </xf>
    <xf numFmtId="166" fontId="2" fillId="0" borderId="47" xfId="48" applyNumberFormat="1" applyFont="1" applyFill="1" applyBorder="1" applyAlignment="1">
      <alignment horizontal="center" vertical="center"/>
    </xf>
    <xf numFmtId="43" fontId="2" fillId="0" borderId="47" xfId="47" applyFont="1" applyFill="1" applyBorder="1" applyAlignment="1">
      <alignment horizontal="center" vertical="center" wrapText="1"/>
    </xf>
    <xf numFmtId="0" fontId="40" fillId="0" borderId="47" xfId="48" applyFont="1" applyFill="1" applyBorder="1" applyAlignment="1">
      <alignment horizontal="left" vertical="center" wrapText="1"/>
    </xf>
    <xf numFmtId="0" fontId="40" fillId="0" borderId="47" xfId="48" applyFont="1" applyFill="1" applyBorder="1" applyAlignment="1">
      <alignment vertical="center" wrapText="1"/>
    </xf>
    <xf numFmtId="43" fontId="40" fillId="0" borderId="47" xfId="47" applyFont="1" applyFill="1" applyBorder="1" applyAlignment="1">
      <alignment horizontal="center" vertical="center" wrapText="1"/>
    </xf>
    <xf numFmtId="0" fontId="2" fillId="39" borderId="47" xfId="48" applyFont="1" applyFill="1" applyBorder="1" applyAlignment="1">
      <alignment horizontal="center" vertical="center" wrapText="1"/>
    </xf>
    <xf numFmtId="0" fontId="40" fillId="39" borderId="47" xfId="48" applyFont="1" applyFill="1" applyBorder="1" applyAlignment="1">
      <alignment vertical="center" wrapText="1"/>
    </xf>
    <xf numFmtId="1" fontId="12" fillId="39" borderId="46" xfId="48" applyNumberFormat="1" applyFont="1" applyFill="1" applyBorder="1" applyAlignment="1">
      <alignment horizontal="right" vertical="center" indent="1"/>
    </xf>
    <xf numFmtId="0" fontId="41" fillId="39" borderId="47" xfId="48" applyFont="1" applyFill="1" applyBorder="1" applyAlignment="1">
      <alignment vertical="center" wrapText="1"/>
    </xf>
    <xf numFmtId="1" fontId="12" fillId="0" borderId="46" xfId="48" applyNumberFormat="1" applyFont="1" applyFill="1" applyBorder="1" applyAlignment="1">
      <alignment horizontal="right" vertical="center" wrapText="1" indent="1"/>
    </xf>
    <xf numFmtId="0" fontId="12" fillId="0" borderId="47" xfId="48" applyFont="1" applyFill="1" applyBorder="1" applyAlignment="1">
      <alignment horizontal="left" vertical="center" wrapText="1"/>
    </xf>
    <xf numFmtId="1" fontId="5" fillId="39" borderId="46" xfId="48" applyNumberFormat="1" applyFont="1" applyFill="1" applyBorder="1" applyAlignment="1">
      <alignment horizontal="right" vertical="center" wrapText="1" indent="1"/>
    </xf>
    <xf numFmtId="0" fontId="5" fillId="39" borderId="47" xfId="48" applyFont="1" applyFill="1" applyBorder="1" applyAlignment="1">
      <alignment vertical="center" wrapText="1"/>
    </xf>
    <xf numFmtId="1" fontId="12" fillId="39" borderId="46" xfId="48" applyNumberFormat="1" applyFont="1" applyFill="1" applyBorder="1" applyAlignment="1">
      <alignment horizontal="right" vertical="center" wrapText="1" indent="1"/>
    </xf>
    <xf numFmtId="0" fontId="12" fillId="39" borderId="47" xfId="48" applyFont="1" applyFill="1" applyBorder="1" applyAlignment="1">
      <alignment vertical="center" wrapText="1"/>
    </xf>
    <xf numFmtId="39" fontId="2" fillId="0" borderId="47" xfId="49" applyNumberFormat="1" applyFont="1" applyFill="1" applyBorder="1" applyAlignment="1">
      <alignment vertical="center" wrapText="1"/>
    </xf>
    <xf numFmtId="0" fontId="38" fillId="39" borderId="47" xfId="48" applyFont="1" applyFill="1" applyBorder="1" applyAlignment="1">
      <alignment vertical="center" wrapText="1"/>
    </xf>
    <xf numFmtId="0" fontId="38" fillId="0" borderId="47" xfId="48" applyFont="1" applyFill="1" applyBorder="1" applyAlignment="1">
      <alignment vertical="center" wrapText="1"/>
    </xf>
    <xf numFmtId="0" fontId="2" fillId="0" borderId="47" xfId="48" applyFont="1" applyFill="1" applyBorder="1" applyAlignment="1">
      <alignment horizontal="center" vertical="center" wrapText="1"/>
    </xf>
    <xf numFmtId="0" fontId="35" fillId="39" borderId="47" xfId="48" applyFont="1" applyFill="1" applyBorder="1" applyAlignment="1">
      <alignment vertical="center" wrapText="1"/>
    </xf>
    <xf numFmtId="1" fontId="2" fillId="0" borderId="46" xfId="48" applyNumberFormat="1" applyFont="1" applyFill="1" applyBorder="1" applyAlignment="1">
      <alignment horizontal="right" vertical="center" wrapText="1" indent="1"/>
    </xf>
    <xf numFmtId="166" fontId="8" fillId="0" borderId="47" xfId="48" applyNumberFormat="1" applyFont="1" applyFill="1" applyBorder="1" applyAlignment="1">
      <alignment horizontal="center" vertical="center"/>
    </xf>
    <xf numFmtId="43" fontId="8" fillId="0" borderId="47" xfId="47" applyFont="1" applyFill="1" applyBorder="1" applyAlignment="1">
      <alignment horizontal="right" vertical="center"/>
    </xf>
    <xf numFmtId="0" fontId="37" fillId="0" borderId="47" xfId="0" applyFont="1" applyBorder="1" applyAlignment="1">
      <alignment horizontal="left" vertical="center" wrapText="1"/>
    </xf>
    <xf numFmtId="1" fontId="2" fillId="0" borderId="46" xfId="48" applyNumberFormat="1" applyFont="1" applyFill="1" applyBorder="1" applyAlignment="1">
      <alignment horizontal="right" vertical="center" indent="1"/>
    </xf>
    <xf numFmtId="0" fontId="33" fillId="0" borderId="46" xfId="0" applyFont="1" applyFill="1" applyBorder="1" applyAlignment="1">
      <alignment horizontal="right" vertical="center" indent="1"/>
    </xf>
    <xf numFmtId="0" fontId="33" fillId="0" borderId="47" xfId="0" applyFont="1" applyFill="1" applyBorder="1" applyAlignment="1">
      <alignment vertical="center"/>
    </xf>
    <xf numFmtId="4" fontId="33" fillId="0" borderId="47" xfId="0" applyNumberFormat="1" applyFont="1" applyFill="1" applyBorder="1" applyAlignment="1">
      <alignment horizontal="right" vertical="center"/>
    </xf>
    <xf numFmtId="4" fontId="33" fillId="0" borderId="47" xfId="0" applyNumberFormat="1" applyFont="1" applyFill="1" applyBorder="1" applyAlignment="1">
      <alignment vertical="center"/>
    </xf>
    <xf numFmtId="0" fontId="33" fillId="0" borderId="48" xfId="0" applyFont="1" applyFill="1" applyBorder="1" applyAlignment="1">
      <alignment vertical="center"/>
    </xf>
    <xf numFmtId="0" fontId="33" fillId="38" borderId="52" xfId="0" applyFont="1" applyFill="1" applyBorder="1" applyAlignment="1">
      <alignment horizontal="center" vertical="center" wrapText="1"/>
    </xf>
    <xf numFmtId="0" fontId="33" fillId="38" borderId="53" xfId="0" applyFont="1" applyFill="1" applyBorder="1" applyAlignment="1">
      <alignment horizontal="left" vertical="center" wrapText="1"/>
    </xf>
    <xf numFmtId="0" fontId="33" fillId="38" borderId="53" xfId="0" applyFont="1" applyFill="1" applyBorder="1" applyAlignment="1">
      <alignment horizontal="center" vertical="center" wrapText="1"/>
    </xf>
    <xf numFmtId="4" fontId="33" fillId="38" borderId="53" xfId="0" applyNumberFormat="1" applyFont="1" applyFill="1" applyBorder="1" applyAlignment="1">
      <alignment horizontal="right" vertical="center" wrapText="1"/>
    </xf>
    <xf numFmtId="4" fontId="33" fillId="38" borderId="53" xfId="0" applyNumberFormat="1" applyFont="1" applyFill="1" applyBorder="1" applyAlignment="1">
      <alignment horizontal="center" vertical="center" wrapText="1"/>
    </xf>
    <xf numFmtId="4" fontId="33" fillId="38" borderId="54" xfId="0" applyNumberFormat="1" applyFont="1" applyFill="1" applyBorder="1" applyAlignment="1">
      <alignment horizontal="center" vertical="center" wrapText="1"/>
    </xf>
    <xf numFmtId="0" fontId="31" fillId="0" borderId="55" xfId="0" applyFont="1" applyBorder="1" applyAlignment="1">
      <alignment horizontal="left" vertical="center" wrapText="1"/>
    </xf>
    <xf numFmtId="0" fontId="32" fillId="0" borderId="56" xfId="0" applyFont="1" applyBorder="1" applyAlignment="1">
      <alignment vertical="center" wrapText="1"/>
    </xf>
    <xf numFmtId="0" fontId="32" fillId="0" borderId="57" xfId="0" applyFont="1" applyBorder="1" applyAlignment="1">
      <alignment vertical="center" wrapText="1"/>
    </xf>
    <xf numFmtId="0" fontId="31" fillId="0" borderId="56" xfId="0" applyFont="1" applyBorder="1" applyAlignment="1">
      <alignment horizontal="left" vertical="center" wrapText="1"/>
    </xf>
    <xf numFmtId="0" fontId="33" fillId="4" borderId="56" xfId="0" applyFont="1" applyFill="1" applyBorder="1" applyAlignment="1">
      <alignment horizontal="right" vertical="center" wrapText="1"/>
    </xf>
    <xf numFmtId="0" fontId="33" fillId="4" borderId="21" xfId="0" applyFont="1" applyFill="1" applyBorder="1" applyAlignment="1">
      <alignment horizontal="left" vertical="center" wrapText="1"/>
    </xf>
    <xf numFmtId="0" fontId="31" fillId="4" borderId="58" xfId="0" applyFont="1" applyFill="1" applyBorder="1" applyAlignment="1">
      <alignment vertical="center" wrapText="1"/>
    </xf>
    <xf numFmtId="0" fontId="35" fillId="38" borderId="44" xfId="0" applyFont="1" applyFill="1" applyBorder="1" applyAlignment="1">
      <alignment vertical="center" wrapText="1"/>
    </xf>
    <xf numFmtId="0" fontId="35" fillId="38" borderId="47" xfId="0" applyFont="1" applyFill="1" applyBorder="1" applyAlignment="1">
      <alignment horizontal="left" vertical="center" wrapText="1"/>
    </xf>
    <xf numFmtId="0" fontId="34" fillId="0" borderId="47" xfId="0" applyFont="1" applyFill="1" applyBorder="1" applyAlignment="1">
      <alignment horizontal="right" vertical="center"/>
    </xf>
    <xf numFmtId="0" fontId="37" fillId="38" borderId="44" xfId="0" applyFont="1" applyFill="1" applyBorder="1" applyAlignment="1">
      <alignment vertical="center" wrapText="1"/>
    </xf>
    <xf numFmtId="0" fontId="37" fillId="38" borderId="45" xfId="0" applyFont="1" applyFill="1" applyBorder="1" applyAlignment="1">
      <alignment vertical="center" wrapText="1"/>
    </xf>
    <xf numFmtId="0" fontId="37" fillId="38" borderId="47" xfId="0" applyFont="1" applyFill="1" applyBorder="1" applyAlignment="1">
      <alignment horizontal="center" vertical="center" wrapText="1"/>
    </xf>
    <xf numFmtId="4" fontId="37" fillId="38" borderId="47" xfId="0" applyNumberFormat="1" applyFont="1" applyFill="1" applyBorder="1" applyAlignment="1">
      <alignment horizontal="right" vertical="center" wrapText="1"/>
    </xf>
    <xf numFmtId="4" fontId="37" fillId="38" borderId="48" xfId="0" applyNumberFormat="1" applyFont="1" applyFill="1" applyBorder="1" applyAlignment="1">
      <alignment horizontal="right" vertical="center" wrapText="1"/>
    </xf>
    <xf numFmtId="0" fontId="5" fillId="0" borderId="47" xfId="48" applyFont="1" applyFill="1" applyBorder="1" applyAlignment="1">
      <alignment horizontal="right" vertical="center" wrapText="1"/>
    </xf>
    <xf numFmtId="0" fontId="35" fillId="38" borderId="46" xfId="0" applyFont="1" applyFill="1" applyBorder="1" applyAlignment="1">
      <alignment horizontal="right" vertical="center" wrapText="1" indent="1"/>
    </xf>
    <xf numFmtId="0" fontId="35" fillId="38" borderId="43" xfId="0" applyFont="1" applyFill="1" applyBorder="1" applyAlignment="1">
      <alignment horizontal="right" vertical="center" wrapText="1" indent="1"/>
    </xf>
    <xf numFmtId="165" fontId="9" fillId="0" borderId="60" xfId="38" applyNumberFormat="1" applyFont="1" applyFill="1" applyBorder="1" applyAlignment="1" applyProtection="1">
      <alignment horizontal="center" vertical="center" wrapText="1"/>
    </xf>
    <xf numFmtId="164" fontId="5" fillId="0" borderId="61" xfId="38" applyFont="1" applyFill="1" applyBorder="1" applyAlignment="1" applyProtection="1">
      <alignment horizontal="right" vertical="center"/>
    </xf>
    <xf numFmtId="164" fontId="5" fillId="0" borderId="62" xfId="38" applyFont="1" applyFill="1" applyBorder="1" applyAlignment="1" applyProtection="1">
      <alignment vertical="center"/>
    </xf>
    <xf numFmtId="164" fontId="5" fillId="0" borderId="63" xfId="38" applyFont="1" applyFill="1" applyBorder="1" applyAlignment="1" applyProtection="1">
      <alignment vertical="center"/>
    </xf>
    <xf numFmtId="164" fontId="5" fillId="0" borderId="64" xfId="38" applyFont="1" applyFill="1" applyBorder="1" applyAlignment="1" applyProtection="1">
      <alignment vertical="center"/>
    </xf>
    <xf numFmtId="164" fontId="5" fillId="0" borderId="23" xfId="38" applyFont="1" applyFill="1" applyBorder="1" applyAlignment="1" applyProtection="1">
      <alignment horizontal="right" vertical="center"/>
    </xf>
    <xf numFmtId="164" fontId="5" fillId="0" borderId="18" xfId="38" applyFont="1" applyFill="1" applyBorder="1" applyAlignment="1" applyProtection="1">
      <alignment vertical="center"/>
    </xf>
    <xf numFmtId="164" fontId="5" fillId="0" borderId="19" xfId="38" applyFont="1" applyFill="1" applyBorder="1" applyAlignment="1" applyProtection="1">
      <alignment vertical="center"/>
    </xf>
    <xf numFmtId="164" fontId="5" fillId="0" borderId="30" xfId="38" applyFont="1" applyFill="1" applyBorder="1" applyAlignment="1" applyProtection="1">
      <alignment vertical="center"/>
    </xf>
    <xf numFmtId="164" fontId="5" fillId="0" borderId="16" xfId="38" applyFont="1" applyFill="1" applyBorder="1" applyAlignment="1" applyProtection="1">
      <alignment horizontal="right" vertical="center"/>
    </xf>
    <xf numFmtId="164" fontId="5" fillId="0" borderId="65" xfId="33" applyNumberFormat="1" applyFont="1" applyBorder="1" applyAlignment="1">
      <alignment vertical="center"/>
    </xf>
    <xf numFmtId="164" fontId="5" fillId="0" borderId="17" xfId="38" applyFont="1" applyFill="1" applyBorder="1" applyAlignment="1" applyProtection="1">
      <alignment vertical="center"/>
    </xf>
    <xf numFmtId="3" fontId="9" fillId="0" borderId="25" xfId="38" quotePrefix="1" applyNumberFormat="1" applyFont="1" applyFill="1" applyBorder="1" applyAlignment="1" applyProtection="1">
      <alignment horizontal="right" vertical="center" wrapText="1"/>
    </xf>
    <xf numFmtId="2" fontId="9" fillId="0" borderId="59" xfId="38" applyNumberFormat="1" applyFont="1" applyFill="1" applyBorder="1" applyAlignment="1" applyProtection="1">
      <alignment horizontal="right" vertical="center" wrapText="1" indent="1"/>
    </xf>
    <xf numFmtId="9" fontId="9" fillId="0" borderId="66" xfId="36" applyFont="1" applyFill="1" applyBorder="1" applyAlignment="1" applyProtection="1">
      <alignment horizontal="left" vertical="center" wrapText="1" indent="2"/>
    </xf>
    <xf numFmtId="164" fontId="10" fillId="3" borderId="66" xfId="38" applyFont="1" applyFill="1" applyBorder="1" applyAlignment="1" applyProtection="1">
      <alignment horizontal="right" vertical="center"/>
    </xf>
    <xf numFmtId="164" fontId="7" fillId="0" borderId="67" xfId="33" applyNumberFormat="1" applyFont="1" applyFill="1" applyBorder="1" applyAlignment="1">
      <alignment horizontal="right" vertical="center"/>
    </xf>
    <xf numFmtId="2" fontId="5" fillId="0" borderId="68" xfId="38" applyNumberFormat="1" applyFont="1" applyFill="1" applyBorder="1" applyAlignment="1" applyProtection="1">
      <alignment horizontal="right" vertical="center" indent="1"/>
    </xf>
    <xf numFmtId="164" fontId="5" fillId="0" borderId="69" xfId="38" applyFont="1" applyFill="1" applyBorder="1" applyAlignment="1" applyProtection="1">
      <alignment horizontal="right" vertical="center"/>
    </xf>
    <xf numFmtId="164" fontId="5" fillId="0" borderId="69" xfId="38" applyFont="1" applyFill="1" applyBorder="1" applyAlignment="1" applyProtection="1">
      <alignment vertical="center"/>
    </xf>
    <xf numFmtId="164" fontId="5" fillId="0" borderId="70" xfId="38" applyFont="1" applyFill="1" applyBorder="1" applyAlignment="1" applyProtection="1">
      <alignment vertical="center"/>
    </xf>
    <xf numFmtId="0" fontId="33" fillId="0" borderId="71" xfId="0" applyFont="1" applyFill="1" applyBorder="1" applyAlignment="1">
      <alignment horizontal="right" vertical="center" wrapText="1" indent="1"/>
    </xf>
    <xf numFmtId="0" fontId="34" fillId="0" borderId="72" xfId="0" applyFont="1" applyFill="1" applyBorder="1" applyAlignment="1">
      <alignment horizontal="left" vertical="center" wrapText="1"/>
    </xf>
    <xf numFmtId="0" fontId="31" fillId="0" borderId="72" xfId="0" applyFont="1" applyFill="1" applyBorder="1" applyAlignment="1">
      <alignment horizontal="center" vertical="center" wrapText="1"/>
    </xf>
    <xf numFmtId="4" fontId="31" fillId="0" borderId="72" xfId="0" applyNumberFormat="1" applyFont="1" applyFill="1" applyBorder="1" applyAlignment="1">
      <alignment horizontal="right" vertical="center" wrapText="1"/>
    </xf>
    <xf numFmtId="10" fontId="31" fillId="0" borderId="72" xfId="35" applyNumberFormat="1" applyFont="1" applyFill="1" applyBorder="1" applyAlignment="1">
      <alignment horizontal="right" vertical="center" wrapText="1"/>
    </xf>
    <xf numFmtId="4" fontId="33" fillId="0" borderId="73" xfId="0" applyNumberFormat="1" applyFont="1" applyFill="1" applyBorder="1" applyAlignment="1">
      <alignment horizontal="right" vertical="center" wrapText="1"/>
    </xf>
    <xf numFmtId="0" fontId="34" fillId="0" borderId="74" xfId="0" applyFont="1" applyFill="1" applyBorder="1" applyAlignment="1">
      <alignment horizontal="right" vertical="center" indent="1"/>
    </xf>
    <xf numFmtId="0" fontId="5" fillId="0" borderId="75" xfId="48" applyFont="1" applyFill="1" applyBorder="1" applyAlignment="1">
      <alignment horizontal="right" vertical="center" wrapText="1"/>
    </xf>
    <xf numFmtId="0" fontId="12" fillId="0" borderId="75" xfId="0" applyFont="1" applyFill="1" applyBorder="1" applyAlignment="1">
      <alignment horizontal="right" vertical="center"/>
    </xf>
    <xf numFmtId="4" fontId="12" fillId="0" borderId="75" xfId="0" applyNumberFormat="1" applyFont="1" applyFill="1" applyBorder="1" applyAlignment="1">
      <alignment vertical="center"/>
    </xf>
    <xf numFmtId="4" fontId="13" fillId="0" borderId="75" xfId="0" applyNumberFormat="1" applyFont="1" applyFill="1" applyBorder="1" applyAlignment="1">
      <alignment vertical="center"/>
    </xf>
    <xf numFmtId="4" fontId="12" fillId="0" borderId="75" xfId="0" applyNumberFormat="1" applyFont="1" applyFill="1" applyBorder="1" applyAlignment="1">
      <alignment horizontal="right" vertical="center" wrapText="1"/>
    </xf>
    <xf numFmtId="4" fontId="12" fillId="0" borderId="75" xfId="0" applyNumberFormat="1" applyFont="1" applyFill="1" applyBorder="1" applyAlignment="1">
      <alignment horizontal="right" vertical="center"/>
    </xf>
    <xf numFmtId="0" fontId="13" fillId="0" borderId="75" xfId="0" applyFont="1" applyFill="1" applyBorder="1" applyAlignment="1">
      <alignment horizontal="right" vertical="center"/>
    </xf>
    <xf numFmtId="4" fontId="33" fillId="0" borderId="76" xfId="0" applyNumberFormat="1" applyFont="1" applyFill="1" applyBorder="1" applyAlignment="1">
      <alignment horizontal="right" vertical="center" wrapText="1"/>
    </xf>
    <xf numFmtId="0" fontId="33" fillId="0" borderId="74" xfId="0" applyFont="1" applyFill="1" applyBorder="1" applyAlignment="1">
      <alignment horizontal="right" vertical="center" wrapText="1" indent="1"/>
    </xf>
    <xf numFmtId="0" fontId="34" fillId="0" borderId="75" xfId="0" applyFont="1" applyFill="1" applyBorder="1" applyAlignment="1">
      <alignment horizontal="right" vertical="center" wrapText="1"/>
    </xf>
    <xf numFmtId="0" fontId="31" fillId="0" borderId="75" xfId="0" applyFont="1" applyFill="1" applyBorder="1" applyAlignment="1">
      <alignment horizontal="center" vertical="center" wrapText="1"/>
    </xf>
    <xf numFmtId="10" fontId="31" fillId="0" borderId="75" xfId="35" applyNumberFormat="1" applyFont="1" applyFill="1" applyBorder="1" applyAlignment="1">
      <alignment horizontal="right" vertical="center" wrapText="1"/>
    </xf>
    <xf numFmtId="4" fontId="31" fillId="0" borderId="75" xfId="0" applyNumberFormat="1" applyFont="1" applyFill="1" applyBorder="1" applyAlignment="1">
      <alignment horizontal="right" vertical="center" wrapText="1"/>
    </xf>
    <xf numFmtId="0" fontId="35" fillId="0" borderId="77" xfId="0" applyFont="1" applyFill="1" applyBorder="1" applyAlignment="1">
      <alignment horizontal="right" vertical="center" indent="1"/>
    </xf>
    <xf numFmtId="0" fontId="5" fillId="0" borderId="78" xfId="48" applyFont="1" applyFill="1" applyBorder="1" applyAlignment="1">
      <alignment horizontal="right" vertical="center" wrapText="1"/>
    </xf>
    <xf numFmtId="0" fontId="12" fillId="0" borderId="78" xfId="0" applyFont="1" applyFill="1" applyBorder="1" applyAlignment="1">
      <alignment horizontal="right" vertical="center"/>
    </xf>
    <xf numFmtId="4" fontId="12" fillId="0" borderId="78" xfId="0" applyNumberFormat="1" applyFont="1" applyFill="1" applyBorder="1" applyAlignment="1">
      <alignment vertical="center"/>
    </xf>
    <xf numFmtId="4" fontId="12" fillId="0" borderId="78" xfId="0" applyNumberFormat="1" applyFont="1" applyFill="1" applyBorder="1" applyAlignment="1">
      <alignment horizontal="right" vertical="center" wrapText="1"/>
    </xf>
    <xf numFmtId="4" fontId="33" fillId="0" borderId="79" xfId="0" applyNumberFormat="1" applyFont="1" applyFill="1" applyBorder="1" applyAlignment="1">
      <alignment vertical="center"/>
    </xf>
    <xf numFmtId="9" fontId="5" fillId="0" borderId="26" xfId="36" applyFont="1" applyFill="1" applyBorder="1" applyAlignment="1" applyProtection="1">
      <alignment horizontal="right" vertical="center" wrapText="1"/>
    </xf>
    <xf numFmtId="0" fontId="36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42" fillId="0" borderId="49" xfId="0" applyFont="1" applyFill="1" applyBorder="1" applyAlignment="1" applyProtection="1">
      <alignment horizontal="justify" vertical="center" wrapText="1"/>
    </xf>
    <xf numFmtId="0" fontId="42" fillId="0" borderId="50" xfId="0" applyFont="1" applyFill="1" applyBorder="1" applyAlignment="1" applyProtection="1">
      <alignment horizontal="justify" vertical="center" wrapText="1"/>
    </xf>
    <xf numFmtId="0" fontId="42" fillId="0" borderId="51" xfId="0" applyFont="1" applyFill="1" applyBorder="1" applyAlignment="1" applyProtection="1">
      <alignment horizontal="justify" vertical="center" wrapText="1"/>
    </xf>
    <xf numFmtId="0" fontId="33" fillId="4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33" fillId="4" borderId="0" xfId="0" applyFont="1" applyFill="1" applyBorder="1" applyAlignment="1">
      <alignment horizontal="center" vertical="center" wrapText="1"/>
    </xf>
    <xf numFmtId="0" fontId="33" fillId="4" borderId="21" xfId="0" applyFont="1" applyFill="1" applyBorder="1" applyAlignment="1">
      <alignment horizontal="center" vertical="center" wrapText="1"/>
    </xf>
    <xf numFmtId="3" fontId="9" fillId="0" borderId="25" xfId="38" quotePrefix="1" applyNumberFormat="1" applyFont="1" applyFill="1" applyBorder="1" applyAlignment="1" applyProtection="1">
      <alignment horizontal="right" vertical="center" wrapText="1" indent="1"/>
    </xf>
    <xf numFmtId="3" fontId="9" fillId="0" borderId="25" xfId="38" applyNumberFormat="1" applyFont="1" applyFill="1" applyBorder="1" applyAlignment="1" applyProtection="1">
      <alignment horizontal="right" vertical="center" wrapText="1" indent="1"/>
    </xf>
    <xf numFmtId="9" fontId="9" fillId="0" borderId="27" xfId="36" applyFont="1" applyFill="1" applyBorder="1" applyAlignment="1" applyProtection="1">
      <alignment horizontal="left" vertical="center" wrapText="1" indent="2"/>
    </xf>
    <xf numFmtId="9" fontId="9" fillId="0" borderId="28" xfId="36" applyFont="1" applyFill="1" applyBorder="1" applyAlignment="1" applyProtection="1">
      <alignment horizontal="left" vertical="center" wrapText="1" indent="2"/>
    </xf>
    <xf numFmtId="9" fontId="9" fillId="0" borderId="14" xfId="36" applyFont="1" applyFill="1" applyBorder="1" applyAlignment="1" applyProtection="1">
      <alignment horizontal="left" vertical="center" wrapText="1" indent="2"/>
    </xf>
    <xf numFmtId="9" fontId="11" fillId="0" borderId="14" xfId="36" applyFont="1" applyFill="1" applyBorder="1" applyAlignment="1" applyProtection="1">
      <alignment horizontal="left" vertical="center" wrapText="1" indent="2"/>
    </xf>
    <xf numFmtId="0" fontId="1" fillId="0" borderId="6" xfId="33" applyFont="1" applyBorder="1" applyAlignment="1">
      <alignment horizontal="center" vertical="center" wrapText="1"/>
    </xf>
    <xf numFmtId="0" fontId="1" fillId="0" borderId="7" xfId="33" applyFont="1" applyBorder="1" applyAlignment="1">
      <alignment horizontal="center" vertical="center" wrapText="1"/>
    </xf>
    <xf numFmtId="0" fontId="4" fillId="0" borderId="0" xfId="33" applyFont="1" applyBorder="1" applyAlignment="1">
      <alignment horizontal="center" vertical="center" wrapText="1"/>
    </xf>
    <xf numFmtId="0" fontId="4" fillId="0" borderId="8" xfId="33" applyFont="1" applyBorder="1" applyAlignment="1">
      <alignment horizontal="center" vertical="center" wrapText="1"/>
    </xf>
    <xf numFmtId="0" fontId="5" fillId="0" borderId="4" xfId="33" applyFont="1" applyBorder="1" applyAlignment="1">
      <alignment horizontal="center" vertical="center"/>
    </xf>
    <xf numFmtId="164" fontId="6" fillId="37" borderId="2" xfId="38" applyFont="1" applyFill="1" applyBorder="1" applyAlignment="1" applyProtection="1">
      <alignment horizontal="left" vertical="center"/>
    </xf>
    <xf numFmtId="164" fontId="6" fillId="37" borderId="24" xfId="38" applyFont="1" applyFill="1" applyBorder="1" applyAlignment="1" applyProtection="1">
      <alignment horizontal="left" vertical="center"/>
    </xf>
    <xf numFmtId="164" fontId="6" fillId="37" borderId="2" xfId="38" applyFont="1" applyFill="1" applyBorder="1" applyAlignment="1" applyProtection="1">
      <alignment horizontal="left" vertical="center" wrapText="1"/>
    </xf>
    <xf numFmtId="164" fontId="6" fillId="37" borderId="0" xfId="38" applyFont="1" applyFill="1" applyBorder="1" applyAlignment="1" applyProtection="1">
      <alignment horizontal="left" vertical="center" wrapText="1"/>
    </xf>
  </cellXfs>
  <cellStyles count="50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 2" xfId="32"/>
    <cellStyle name="Normal 2 2" xfId="49"/>
    <cellStyle name="Normal 3" xfId="48"/>
    <cellStyle name="Normal_IFCH - Cronograma Físico-Financeiro R02" xfId="33"/>
    <cellStyle name="Nota" xfId="34" builtinId="10" customBuiltin="1"/>
    <cellStyle name="Porcentagem" xfId="35" builtinId="5"/>
    <cellStyle name="Porcentagem_IFCH - Cronograma Físico-Financeiro R02" xfId="36"/>
    <cellStyle name="Saída" xfId="37" builtinId="21" customBuiltin="1"/>
    <cellStyle name="Separador de milhares_IFCH - Cronograma Físico-Financeiro R02" xfId="38"/>
    <cellStyle name="Texto de Aviso" xfId="39" builtinId="11" customBuiltin="1"/>
    <cellStyle name="Texto Explicativo" xfId="40" builtinId="53" customBuiltin="1"/>
    <cellStyle name="Título" xfId="41" builtinId="15" customBuiltin="1"/>
    <cellStyle name="Título 1" xfId="42" builtinId="16" customBuiltin="1"/>
    <cellStyle name="Título 2" xfId="43" builtinId="17" customBuiltin="1"/>
    <cellStyle name="Título 3" xfId="44" builtinId="18" customBuiltin="1"/>
    <cellStyle name="Título 4" xfId="45" builtinId="19" customBuiltin="1"/>
    <cellStyle name="Total" xfId="46" builtinId="25" customBuiltin="1"/>
    <cellStyle name="Vírgula" xfId="47" builtinId="3"/>
  </cellStyles>
  <dxfs count="2">
    <dxf>
      <fill>
        <patternFill patternType="solid">
          <fgColor indexed="31"/>
          <bgColor indexed="22"/>
        </patternFill>
      </fill>
    </dxf>
    <dxf>
      <fill>
        <patternFill patternType="solid">
          <fgColor indexed="31"/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127000</xdr:colOff>
      <xdr:row>1</xdr:row>
      <xdr:rowOff>38100</xdr:rowOff>
    </xdr:from>
    <xdr:ext cx="1397000" cy="673100"/>
    <xdr:sp macro="" textlink="">
      <xdr:nvSpPr>
        <xdr:cNvPr id="2" name="CaixaDeTexto 1"/>
        <xdr:cNvSpPr txBox="1"/>
      </xdr:nvSpPr>
      <xdr:spPr>
        <a:xfrm>
          <a:off x="1244600" y="304800"/>
          <a:ext cx="1397000" cy="6731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pt-BR" sz="1600" b="1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333375</xdr:colOff>
      <xdr:row>0</xdr:row>
      <xdr:rowOff>95250</xdr:rowOff>
    </xdr:from>
    <xdr:ext cx="1123949" cy="533400"/>
    <xdr:sp macro="" textlink="">
      <xdr:nvSpPr>
        <xdr:cNvPr id="2" name="CaixaDeTexto 1"/>
        <xdr:cNvSpPr txBox="1"/>
      </xdr:nvSpPr>
      <xdr:spPr>
        <a:xfrm>
          <a:off x="809625" y="95250"/>
          <a:ext cx="1123949" cy="5334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pt-BR"/>
        </a:p>
      </xdr:txBody>
    </xdr:sp>
    <xdr:clientData/>
  </xdr:oneCellAnchor>
  <xdr:oneCellAnchor>
    <xdr:from>
      <xdr:col>1</xdr:col>
      <xdr:colOff>1343025</xdr:colOff>
      <xdr:row>0</xdr:row>
      <xdr:rowOff>133350</xdr:rowOff>
    </xdr:from>
    <xdr:ext cx="1190625" cy="619125"/>
    <xdr:sp macro="" textlink="">
      <xdr:nvSpPr>
        <xdr:cNvPr id="3" name="CaixaDeTexto 2"/>
        <xdr:cNvSpPr txBox="1"/>
      </xdr:nvSpPr>
      <xdr:spPr>
        <a:xfrm>
          <a:off x="1819275" y="133350"/>
          <a:ext cx="1190625" cy="619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pt-BR" sz="12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4"/>
  <sheetViews>
    <sheetView showGridLines="0" tabSelected="1" view="pageBreakPreview" zoomScale="75" zoomScaleNormal="75" zoomScaleSheetLayoutView="75" workbookViewId="0">
      <selection activeCell="B3" sqref="B3:F3"/>
    </sheetView>
  </sheetViews>
  <sheetFormatPr defaultColWidth="9" defaultRowHeight="12.75" outlineLevelCol="1" x14ac:dyDescent="0.2"/>
  <cols>
    <col min="1" max="1" width="16.7109375" style="1" customWidth="1"/>
    <col min="2" max="2" width="66.28515625" style="1" customWidth="1"/>
    <col min="3" max="3" width="8.28515625" style="1" customWidth="1"/>
    <col min="4" max="4" width="12" style="2" customWidth="1"/>
    <col min="5" max="8" width="14.7109375" style="2" customWidth="1" outlineLevel="1"/>
    <col min="9" max="9" width="14.7109375" style="2" customWidth="1"/>
    <col min="10" max="10" width="18" style="2" customWidth="1"/>
    <col min="11" max="16384" width="9" style="1"/>
  </cols>
  <sheetData>
    <row r="1" spans="1:10" ht="21" customHeight="1" x14ac:dyDescent="0.2">
      <c r="A1" s="123"/>
      <c r="B1" s="37"/>
      <c r="C1" s="38"/>
      <c r="D1" s="39"/>
      <c r="E1" s="39"/>
      <c r="F1" s="39"/>
      <c r="G1" s="39"/>
      <c r="H1" s="39"/>
      <c r="I1" s="40"/>
      <c r="J1" s="41"/>
    </row>
    <row r="2" spans="1:10" ht="21" customHeight="1" x14ac:dyDescent="0.2">
      <c r="A2" s="124"/>
      <c r="B2" s="189"/>
      <c r="C2" s="189"/>
      <c r="D2" s="189"/>
      <c r="E2" s="189"/>
      <c r="F2" s="189"/>
      <c r="G2" s="35"/>
      <c r="H2" s="35"/>
      <c r="I2" s="35"/>
      <c r="J2" s="42"/>
    </row>
    <row r="3" spans="1:10" ht="21" customHeight="1" x14ac:dyDescent="0.2">
      <c r="A3" s="124"/>
      <c r="B3" s="190" t="s">
        <v>59</v>
      </c>
      <c r="C3" s="190"/>
      <c r="D3" s="190"/>
      <c r="E3" s="190"/>
      <c r="F3" s="190"/>
      <c r="G3" s="35"/>
      <c r="H3" s="35"/>
      <c r="I3" s="35"/>
      <c r="J3" s="42"/>
    </row>
    <row r="4" spans="1:10" ht="21" customHeight="1" x14ac:dyDescent="0.2">
      <c r="A4" s="125"/>
      <c r="B4" s="191"/>
      <c r="C4" s="191"/>
      <c r="D4" s="191"/>
      <c r="E4" s="191"/>
      <c r="F4" s="191"/>
      <c r="G4" s="36"/>
      <c r="H4" s="36"/>
      <c r="I4" s="36"/>
      <c r="J4" s="43"/>
    </row>
    <row r="5" spans="1:10" x14ac:dyDescent="0.2">
      <c r="A5" s="126"/>
      <c r="B5" s="44"/>
      <c r="C5" s="45"/>
      <c r="D5" s="46"/>
      <c r="E5" s="46"/>
      <c r="F5" s="46"/>
      <c r="G5" s="46"/>
      <c r="H5" s="46"/>
      <c r="I5" s="47"/>
      <c r="J5" s="48"/>
    </row>
    <row r="6" spans="1:10" ht="15" x14ac:dyDescent="0.2">
      <c r="A6" s="127" t="s">
        <v>0</v>
      </c>
      <c r="B6" s="195" t="s">
        <v>60</v>
      </c>
      <c r="C6" s="196"/>
      <c r="D6" s="196"/>
      <c r="E6" s="196"/>
      <c r="F6" s="196"/>
      <c r="G6" s="196"/>
      <c r="H6" s="57"/>
      <c r="I6" s="50" t="s">
        <v>66</v>
      </c>
      <c r="J6" s="128" t="s">
        <v>65</v>
      </c>
    </row>
    <row r="7" spans="1:10" ht="12.75" customHeight="1" x14ac:dyDescent="0.2">
      <c r="A7" s="127" t="s">
        <v>1</v>
      </c>
      <c r="B7" s="195" t="s">
        <v>61</v>
      </c>
      <c r="C7" s="195"/>
      <c r="D7" s="195"/>
      <c r="E7" s="195"/>
      <c r="F7" s="195"/>
      <c r="G7" s="195"/>
      <c r="H7" s="195"/>
      <c r="I7" s="50" t="s">
        <v>64</v>
      </c>
      <c r="J7" s="128" t="s">
        <v>65</v>
      </c>
    </row>
    <row r="8" spans="1:10" x14ac:dyDescent="0.2">
      <c r="A8" s="127" t="s">
        <v>2</v>
      </c>
      <c r="B8" s="195" t="s">
        <v>62</v>
      </c>
      <c r="C8" s="195"/>
      <c r="D8" s="195"/>
      <c r="E8" s="195"/>
      <c r="F8" s="195"/>
      <c r="G8" s="195"/>
      <c r="H8" s="197" t="s">
        <v>547</v>
      </c>
      <c r="I8" s="197"/>
      <c r="J8" s="198"/>
    </row>
    <row r="9" spans="1:10" x14ac:dyDescent="0.2">
      <c r="A9" s="127"/>
      <c r="B9" s="55"/>
      <c r="C9" s="49"/>
      <c r="D9" s="49"/>
      <c r="E9" s="49"/>
      <c r="F9" s="49"/>
      <c r="G9" s="49"/>
      <c r="H9" s="50"/>
      <c r="I9" s="53" t="s">
        <v>63</v>
      </c>
      <c r="J9" s="56"/>
    </row>
    <row r="10" spans="1:10" ht="13.5" thickBot="1" x14ac:dyDescent="0.25">
      <c r="A10" s="129"/>
      <c r="B10" s="51"/>
      <c r="C10" s="51"/>
      <c r="D10" s="51"/>
      <c r="E10" s="51"/>
      <c r="F10" s="51"/>
      <c r="G10" s="51"/>
      <c r="H10" s="51"/>
      <c r="I10" s="51"/>
      <c r="J10" s="52"/>
    </row>
    <row r="11" spans="1:10" ht="38.25" x14ac:dyDescent="0.2">
      <c r="A11" s="117" t="s">
        <v>26</v>
      </c>
      <c r="B11" s="118" t="s">
        <v>3</v>
      </c>
      <c r="C11" s="119" t="s">
        <v>4</v>
      </c>
      <c r="D11" s="120" t="s">
        <v>5</v>
      </c>
      <c r="E11" s="120" t="s">
        <v>6</v>
      </c>
      <c r="F11" s="120" t="s">
        <v>7</v>
      </c>
      <c r="G11" s="120" t="s">
        <v>8</v>
      </c>
      <c r="H11" s="120" t="s">
        <v>9</v>
      </c>
      <c r="I11" s="121" t="s">
        <v>10</v>
      </c>
      <c r="J11" s="122" t="s">
        <v>11</v>
      </c>
    </row>
    <row r="12" spans="1:10" ht="72" customHeight="1" x14ac:dyDescent="0.2">
      <c r="A12" s="192" t="s">
        <v>546</v>
      </c>
      <c r="B12" s="193"/>
      <c r="C12" s="193"/>
      <c r="D12" s="193"/>
      <c r="E12" s="193"/>
      <c r="F12" s="193"/>
      <c r="G12" s="193"/>
      <c r="H12" s="193"/>
      <c r="I12" s="193"/>
      <c r="J12" s="194"/>
    </row>
    <row r="13" spans="1:10" ht="15" x14ac:dyDescent="0.2">
      <c r="A13" s="140" t="s">
        <v>550</v>
      </c>
      <c r="B13" s="130" t="s">
        <v>67</v>
      </c>
      <c r="C13" s="133"/>
      <c r="D13" s="133"/>
      <c r="E13" s="133"/>
      <c r="F13" s="133"/>
      <c r="G13" s="133"/>
      <c r="H13" s="133"/>
      <c r="I13" s="133"/>
      <c r="J13" s="134"/>
    </row>
    <row r="14" spans="1:10" ht="14.25" x14ac:dyDescent="0.2">
      <c r="A14" s="58"/>
      <c r="B14" s="59"/>
      <c r="C14" s="59"/>
      <c r="D14" s="59"/>
      <c r="E14" s="59"/>
      <c r="F14" s="59"/>
      <c r="G14" s="59"/>
      <c r="H14" s="59"/>
      <c r="I14" s="59"/>
      <c r="J14" s="60"/>
    </row>
    <row r="15" spans="1:10" ht="15" x14ac:dyDescent="0.2">
      <c r="A15" s="61">
        <v>1</v>
      </c>
      <c r="B15" s="62" t="s">
        <v>12</v>
      </c>
      <c r="C15" s="63"/>
      <c r="D15" s="64"/>
      <c r="E15" s="64"/>
      <c r="F15" s="64"/>
      <c r="G15" s="64"/>
      <c r="H15" s="64"/>
      <c r="I15" s="64"/>
      <c r="J15" s="65"/>
    </row>
    <row r="16" spans="1:10" ht="14.25" x14ac:dyDescent="0.2">
      <c r="A16" s="66" t="s">
        <v>308</v>
      </c>
      <c r="B16" s="67" t="s">
        <v>68</v>
      </c>
      <c r="C16" s="68" t="s">
        <v>506</v>
      </c>
      <c r="D16" s="69">
        <v>3</v>
      </c>
      <c r="E16" s="64"/>
      <c r="F16" s="64"/>
      <c r="G16" s="64"/>
      <c r="H16" s="64"/>
      <c r="I16" s="64"/>
      <c r="J16" s="65"/>
    </row>
    <row r="17" spans="1:10" ht="14.25" x14ac:dyDescent="0.2">
      <c r="A17" s="66" t="s">
        <v>309</v>
      </c>
      <c r="B17" s="67" t="s">
        <v>69</v>
      </c>
      <c r="C17" s="70" t="s">
        <v>507</v>
      </c>
      <c r="D17" s="69">
        <v>1</v>
      </c>
      <c r="E17" s="64"/>
      <c r="F17" s="64"/>
      <c r="G17" s="64"/>
      <c r="H17" s="64"/>
      <c r="I17" s="64"/>
      <c r="J17" s="65"/>
    </row>
    <row r="18" spans="1:10" ht="14.25" x14ac:dyDescent="0.2">
      <c r="A18" s="66" t="s">
        <v>310</v>
      </c>
      <c r="B18" s="71" t="s">
        <v>70</v>
      </c>
      <c r="C18" s="68" t="s">
        <v>508</v>
      </c>
      <c r="D18" s="72">
        <v>6</v>
      </c>
      <c r="E18" s="64"/>
      <c r="F18" s="64"/>
      <c r="G18" s="64"/>
      <c r="H18" s="64"/>
      <c r="I18" s="64"/>
      <c r="J18" s="65"/>
    </row>
    <row r="19" spans="1:10" ht="14.25" x14ac:dyDescent="0.2">
      <c r="A19" s="66" t="s">
        <v>311</v>
      </c>
      <c r="B19" s="71" t="s">
        <v>71</v>
      </c>
      <c r="C19" s="68" t="s">
        <v>508</v>
      </c>
      <c r="D19" s="72">
        <v>166.05</v>
      </c>
      <c r="E19" s="64"/>
      <c r="F19" s="64"/>
      <c r="G19" s="64"/>
      <c r="H19" s="64"/>
      <c r="I19" s="64"/>
      <c r="J19" s="65"/>
    </row>
    <row r="20" spans="1:10" ht="14.25" x14ac:dyDescent="0.2">
      <c r="A20" s="66" t="s">
        <v>312</v>
      </c>
      <c r="B20" s="71" t="s">
        <v>72</v>
      </c>
      <c r="C20" s="68" t="s">
        <v>507</v>
      </c>
      <c r="D20" s="72">
        <v>1</v>
      </c>
      <c r="E20" s="59"/>
      <c r="F20" s="59"/>
      <c r="G20" s="59"/>
      <c r="H20" s="59"/>
      <c r="I20" s="59"/>
      <c r="J20" s="60"/>
    </row>
    <row r="21" spans="1:10" ht="14.25" x14ac:dyDescent="0.2">
      <c r="A21" s="66" t="s">
        <v>313</v>
      </c>
      <c r="B21" s="71" t="s">
        <v>73</v>
      </c>
      <c r="C21" s="68" t="s">
        <v>507</v>
      </c>
      <c r="D21" s="72">
        <v>1</v>
      </c>
      <c r="E21" s="64"/>
      <c r="F21" s="64"/>
      <c r="G21" s="64"/>
      <c r="H21" s="64"/>
      <c r="I21" s="64"/>
      <c r="J21" s="65"/>
    </row>
    <row r="22" spans="1:10" ht="14.25" x14ac:dyDescent="0.2">
      <c r="A22" s="66"/>
      <c r="B22" s="138" t="s">
        <v>551</v>
      </c>
      <c r="C22" s="68"/>
      <c r="D22" s="72"/>
      <c r="E22" s="64"/>
      <c r="F22" s="64"/>
      <c r="G22" s="64"/>
      <c r="H22" s="64"/>
      <c r="I22" s="64"/>
      <c r="J22" s="65"/>
    </row>
    <row r="23" spans="1:10" ht="14.25" x14ac:dyDescent="0.2">
      <c r="A23" s="66"/>
      <c r="B23" s="67"/>
      <c r="C23" s="68"/>
      <c r="D23" s="72"/>
      <c r="E23" s="64"/>
      <c r="F23" s="64"/>
      <c r="G23" s="64"/>
      <c r="H23" s="64"/>
      <c r="I23" s="64"/>
      <c r="J23" s="65"/>
    </row>
    <row r="24" spans="1:10" ht="15" x14ac:dyDescent="0.2">
      <c r="A24" s="61">
        <v>2</v>
      </c>
      <c r="B24" s="62" t="s">
        <v>74</v>
      </c>
      <c r="C24" s="73"/>
      <c r="D24" s="72"/>
      <c r="E24" s="64"/>
      <c r="F24" s="64"/>
      <c r="G24" s="64"/>
      <c r="H24" s="64"/>
      <c r="I24" s="64"/>
      <c r="J24" s="65"/>
    </row>
    <row r="25" spans="1:10" ht="15" x14ac:dyDescent="0.2">
      <c r="A25" s="61" t="s">
        <v>314</v>
      </c>
      <c r="B25" s="62" t="s">
        <v>75</v>
      </c>
      <c r="C25" s="74"/>
      <c r="D25" s="72"/>
      <c r="E25" s="64"/>
      <c r="F25" s="64"/>
      <c r="G25" s="64"/>
      <c r="H25" s="64"/>
      <c r="I25" s="64"/>
      <c r="J25" s="65"/>
    </row>
    <row r="26" spans="1:10" ht="14.25" x14ac:dyDescent="0.2">
      <c r="A26" s="66" t="s">
        <v>41</v>
      </c>
      <c r="B26" s="67" t="s">
        <v>76</v>
      </c>
      <c r="C26" s="68" t="s">
        <v>509</v>
      </c>
      <c r="D26" s="72">
        <v>0.45</v>
      </c>
      <c r="E26" s="64"/>
      <c r="F26" s="64"/>
      <c r="G26" s="64"/>
      <c r="H26" s="64"/>
      <c r="I26" s="64"/>
      <c r="J26" s="65"/>
    </row>
    <row r="27" spans="1:10" ht="14.25" x14ac:dyDescent="0.2">
      <c r="A27" s="66" t="s">
        <v>42</v>
      </c>
      <c r="B27" s="67" t="s">
        <v>77</v>
      </c>
      <c r="C27" s="68" t="s">
        <v>508</v>
      </c>
      <c r="D27" s="72">
        <f>0.8*2.1*2</f>
        <v>3.3600000000000003</v>
      </c>
      <c r="E27" s="64"/>
      <c r="F27" s="64"/>
      <c r="G27" s="64"/>
      <c r="H27" s="64"/>
      <c r="I27" s="64"/>
      <c r="J27" s="65"/>
    </row>
    <row r="28" spans="1:10" ht="25.5" x14ac:dyDescent="0.2">
      <c r="A28" s="66" t="s">
        <v>43</v>
      </c>
      <c r="B28" s="67" t="s">
        <v>78</v>
      </c>
      <c r="C28" s="68" t="s">
        <v>509</v>
      </c>
      <c r="D28" s="72">
        <f>(D26+(D27*0.05))*1.4</f>
        <v>0.86520000000000008</v>
      </c>
      <c r="E28" s="64"/>
      <c r="F28" s="64"/>
      <c r="G28" s="64"/>
      <c r="H28" s="64"/>
      <c r="I28" s="64"/>
      <c r="J28" s="65"/>
    </row>
    <row r="29" spans="1:10" ht="14.25" x14ac:dyDescent="0.2">
      <c r="A29" s="66"/>
      <c r="B29" s="71"/>
      <c r="C29" s="68"/>
      <c r="D29" s="72"/>
      <c r="E29" s="64"/>
      <c r="F29" s="64"/>
      <c r="G29" s="64"/>
      <c r="H29" s="64"/>
      <c r="I29" s="64"/>
      <c r="J29" s="65"/>
    </row>
    <row r="30" spans="1:10" ht="15" x14ac:dyDescent="0.2">
      <c r="A30" s="61" t="s">
        <v>315</v>
      </c>
      <c r="B30" s="62" t="s">
        <v>79</v>
      </c>
      <c r="C30" s="74"/>
      <c r="D30" s="75"/>
      <c r="E30" s="64"/>
      <c r="F30" s="64"/>
      <c r="G30" s="64"/>
      <c r="H30" s="64"/>
      <c r="I30" s="64"/>
      <c r="J30" s="65"/>
    </row>
    <row r="31" spans="1:10" ht="14.25" x14ac:dyDescent="0.2">
      <c r="A31" s="66" t="s">
        <v>316</v>
      </c>
      <c r="B31" s="76" t="s">
        <v>80</v>
      </c>
      <c r="C31" s="70" t="s">
        <v>508</v>
      </c>
      <c r="D31" s="69">
        <v>85.15</v>
      </c>
      <c r="E31" s="64"/>
      <c r="F31" s="64"/>
      <c r="G31" s="64"/>
      <c r="H31" s="64"/>
      <c r="I31" s="64"/>
      <c r="J31" s="65"/>
    </row>
    <row r="32" spans="1:10" ht="14.25" x14ac:dyDescent="0.2">
      <c r="A32" s="66" t="s">
        <v>317</v>
      </c>
      <c r="B32" s="67" t="s">
        <v>81</v>
      </c>
      <c r="C32" s="68" t="s">
        <v>510</v>
      </c>
      <c r="D32" s="72">
        <v>1</v>
      </c>
      <c r="E32" s="64"/>
      <c r="F32" s="64"/>
      <c r="G32" s="64"/>
      <c r="H32" s="64"/>
      <c r="I32" s="64"/>
      <c r="J32" s="65"/>
    </row>
    <row r="33" spans="1:10" ht="14.25" x14ac:dyDescent="0.2">
      <c r="A33" s="66" t="s">
        <v>318</v>
      </c>
      <c r="B33" s="67" t="s">
        <v>82</v>
      </c>
      <c r="C33" s="68" t="s">
        <v>509</v>
      </c>
      <c r="D33" s="72">
        <v>40.14</v>
      </c>
      <c r="E33" s="59"/>
      <c r="F33" s="59"/>
      <c r="G33" s="59"/>
      <c r="H33" s="59"/>
      <c r="I33" s="59"/>
      <c r="J33" s="60"/>
    </row>
    <row r="34" spans="1:10" ht="14.25" x14ac:dyDescent="0.2">
      <c r="A34" s="66" t="s">
        <v>319</v>
      </c>
      <c r="B34" s="67" t="s">
        <v>83</v>
      </c>
      <c r="C34" s="68" t="s">
        <v>509</v>
      </c>
      <c r="D34" s="72">
        <v>0.36</v>
      </c>
      <c r="E34" s="59"/>
      <c r="F34" s="59"/>
      <c r="G34" s="59"/>
      <c r="H34" s="59"/>
      <c r="I34" s="59"/>
      <c r="J34" s="60"/>
    </row>
    <row r="35" spans="1:10" ht="25.5" x14ac:dyDescent="0.2">
      <c r="A35" s="66" t="s">
        <v>320</v>
      </c>
      <c r="B35" s="67" t="s">
        <v>78</v>
      </c>
      <c r="C35" s="68" t="s">
        <v>509</v>
      </c>
      <c r="D35" s="72">
        <f>(D33-D34)*1.3</f>
        <v>51.714000000000006</v>
      </c>
      <c r="E35" s="64"/>
      <c r="F35" s="64"/>
      <c r="G35" s="64"/>
      <c r="H35" s="64"/>
      <c r="I35" s="64"/>
      <c r="J35" s="65"/>
    </row>
    <row r="36" spans="1:10" ht="14.25" x14ac:dyDescent="0.2">
      <c r="A36" s="66"/>
      <c r="B36" s="67"/>
      <c r="C36" s="68"/>
      <c r="D36" s="72"/>
      <c r="E36" s="64"/>
      <c r="F36" s="64"/>
      <c r="G36" s="64"/>
      <c r="H36" s="64"/>
      <c r="I36" s="64"/>
      <c r="J36" s="65"/>
    </row>
    <row r="37" spans="1:10" ht="15" x14ac:dyDescent="0.2">
      <c r="A37" s="61" t="s">
        <v>321</v>
      </c>
      <c r="B37" s="62" t="s">
        <v>84</v>
      </c>
      <c r="C37" s="74"/>
      <c r="D37" s="75"/>
      <c r="E37" s="64"/>
      <c r="F37" s="64"/>
      <c r="G37" s="64"/>
      <c r="H37" s="64"/>
      <c r="I37" s="64"/>
      <c r="J37" s="65"/>
    </row>
    <row r="38" spans="1:10" ht="14.25" x14ac:dyDescent="0.2">
      <c r="A38" s="66" t="s">
        <v>322</v>
      </c>
      <c r="B38" s="77" t="s">
        <v>85</v>
      </c>
      <c r="C38" s="68" t="s">
        <v>507</v>
      </c>
      <c r="D38" s="72">
        <v>1</v>
      </c>
      <c r="E38" s="64"/>
      <c r="F38" s="64"/>
      <c r="G38" s="64"/>
      <c r="H38" s="64"/>
      <c r="I38" s="64"/>
      <c r="J38" s="65"/>
    </row>
    <row r="39" spans="1:10" ht="14.25" x14ac:dyDescent="0.2">
      <c r="A39" s="66" t="s">
        <v>323</v>
      </c>
      <c r="B39" s="77" t="s">
        <v>86</v>
      </c>
      <c r="C39" s="68" t="s">
        <v>511</v>
      </c>
      <c r="D39" s="72">
        <v>72</v>
      </c>
      <c r="E39" s="59"/>
      <c r="F39" s="59"/>
      <c r="G39" s="59"/>
      <c r="H39" s="59"/>
      <c r="I39" s="59"/>
      <c r="J39" s="60"/>
    </row>
    <row r="40" spans="1:10" ht="14.25" x14ac:dyDescent="0.2">
      <c r="A40" s="66" t="s">
        <v>324</v>
      </c>
      <c r="B40" s="71" t="s">
        <v>87</v>
      </c>
      <c r="C40" s="68" t="s">
        <v>511</v>
      </c>
      <c r="D40" s="72">
        <v>180</v>
      </c>
      <c r="E40" s="59"/>
      <c r="F40" s="59"/>
      <c r="G40" s="59"/>
      <c r="H40" s="59"/>
      <c r="I40" s="59"/>
      <c r="J40" s="60"/>
    </row>
    <row r="41" spans="1:10" ht="14.25" x14ac:dyDescent="0.2">
      <c r="A41" s="66" t="s">
        <v>325</v>
      </c>
      <c r="B41" s="71" t="s">
        <v>88</v>
      </c>
      <c r="C41" s="68" t="s">
        <v>512</v>
      </c>
      <c r="D41" s="72">
        <f>319.5</f>
        <v>319.5</v>
      </c>
      <c r="E41" s="64"/>
      <c r="F41" s="64"/>
      <c r="G41" s="64"/>
      <c r="H41" s="64"/>
      <c r="I41" s="64"/>
      <c r="J41" s="65"/>
    </row>
    <row r="42" spans="1:10" ht="14.25" x14ac:dyDescent="0.2">
      <c r="A42" s="66" t="s">
        <v>326</v>
      </c>
      <c r="B42" s="71" t="s">
        <v>89</v>
      </c>
      <c r="C42" s="68" t="s">
        <v>507</v>
      </c>
      <c r="D42" s="72">
        <v>30</v>
      </c>
      <c r="E42" s="64"/>
      <c r="F42" s="64"/>
      <c r="G42" s="64"/>
      <c r="H42" s="64"/>
      <c r="I42" s="64"/>
      <c r="J42" s="65"/>
    </row>
    <row r="43" spans="1:10" ht="25.5" x14ac:dyDescent="0.2">
      <c r="A43" s="66" t="s">
        <v>327</v>
      </c>
      <c r="B43" s="67" t="s">
        <v>78</v>
      </c>
      <c r="C43" s="68" t="s">
        <v>509</v>
      </c>
      <c r="D43" s="72">
        <v>21.15</v>
      </c>
      <c r="E43" s="64"/>
      <c r="F43" s="64"/>
      <c r="G43" s="64"/>
      <c r="H43" s="64"/>
      <c r="I43" s="64"/>
      <c r="J43" s="65"/>
    </row>
    <row r="44" spans="1:10" ht="14.25" x14ac:dyDescent="0.2">
      <c r="A44" s="66"/>
      <c r="B44" s="71"/>
      <c r="C44" s="68"/>
      <c r="D44" s="72"/>
      <c r="E44" s="64"/>
      <c r="F44" s="64"/>
      <c r="G44" s="64"/>
      <c r="H44" s="64"/>
      <c r="I44" s="64"/>
      <c r="J44" s="65"/>
    </row>
    <row r="45" spans="1:10" ht="15" x14ac:dyDescent="0.2">
      <c r="A45" s="61" t="s">
        <v>328</v>
      </c>
      <c r="B45" s="62" t="s">
        <v>90</v>
      </c>
      <c r="C45" s="74"/>
      <c r="D45" s="75"/>
      <c r="E45" s="59"/>
      <c r="F45" s="59"/>
      <c r="G45" s="59"/>
      <c r="H45" s="59"/>
      <c r="I45" s="59"/>
      <c r="J45" s="60"/>
    </row>
    <row r="46" spans="1:10" ht="14.25" x14ac:dyDescent="0.2">
      <c r="A46" s="66" t="s">
        <v>329</v>
      </c>
      <c r="B46" s="77" t="s">
        <v>91</v>
      </c>
      <c r="C46" s="70" t="s">
        <v>509</v>
      </c>
      <c r="D46" s="69">
        <v>29.7</v>
      </c>
      <c r="E46" s="59"/>
      <c r="F46" s="59"/>
      <c r="G46" s="59"/>
      <c r="H46" s="59"/>
      <c r="I46" s="59"/>
      <c r="J46" s="60"/>
    </row>
    <row r="47" spans="1:10" ht="14.25" x14ac:dyDescent="0.2">
      <c r="A47" s="66" t="s">
        <v>330</v>
      </c>
      <c r="B47" s="77" t="s">
        <v>92</v>
      </c>
      <c r="C47" s="70" t="s">
        <v>508</v>
      </c>
      <c r="D47" s="69">
        <v>33.65</v>
      </c>
      <c r="E47" s="64"/>
      <c r="F47" s="64"/>
      <c r="G47" s="64"/>
      <c r="H47" s="64"/>
      <c r="I47" s="64"/>
      <c r="J47" s="65"/>
    </row>
    <row r="48" spans="1:10" ht="14.25" x14ac:dyDescent="0.2">
      <c r="A48" s="66" t="s">
        <v>331</v>
      </c>
      <c r="B48" s="71" t="s">
        <v>93</v>
      </c>
      <c r="C48" s="68" t="s">
        <v>509</v>
      </c>
      <c r="D48" s="72">
        <v>1.7</v>
      </c>
      <c r="E48" s="64"/>
      <c r="F48" s="64"/>
      <c r="G48" s="64"/>
      <c r="H48" s="64"/>
      <c r="I48" s="64"/>
      <c r="J48" s="65"/>
    </row>
    <row r="49" spans="1:10" ht="14.25" x14ac:dyDescent="0.2">
      <c r="A49" s="66" t="s">
        <v>332</v>
      </c>
      <c r="B49" s="71" t="s">
        <v>94</v>
      </c>
      <c r="C49" s="68" t="s">
        <v>508</v>
      </c>
      <c r="D49" s="72">
        <v>46.65</v>
      </c>
      <c r="E49" s="64"/>
      <c r="F49" s="64"/>
      <c r="G49" s="64"/>
      <c r="H49" s="64"/>
      <c r="I49" s="64"/>
      <c r="J49" s="65"/>
    </row>
    <row r="50" spans="1:10" ht="14.25" x14ac:dyDescent="0.2">
      <c r="A50" s="66" t="s">
        <v>333</v>
      </c>
      <c r="B50" s="71" t="s">
        <v>95</v>
      </c>
      <c r="C50" s="68" t="s">
        <v>512</v>
      </c>
      <c r="D50" s="72">
        <f>214+895.5</f>
        <v>1109.5</v>
      </c>
      <c r="E50" s="64"/>
      <c r="F50" s="64"/>
      <c r="G50" s="64"/>
      <c r="H50" s="64"/>
      <c r="I50" s="64"/>
      <c r="J50" s="65"/>
    </row>
    <row r="51" spans="1:10" ht="14.25" x14ac:dyDescent="0.2">
      <c r="A51" s="66" t="s">
        <v>334</v>
      </c>
      <c r="B51" s="71" t="s">
        <v>96</v>
      </c>
      <c r="C51" s="68" t="s">
        <v>512</v>
      </c>
      <c r="D51" s="72">
        <v>27</v>
      </c>
      <c r="E51" s="64"/>
      <c r="F51" s="64"/>
      <c r="G51" s="64"/>
      <c r="H51" s="64"/>
      <c r="I51" s="64"/>
      <c r="J51" s="65"/>
    </row>
    <row r="52" spans="1:10" ht="14.25" x14ac:dyDescent="0.2">
      <c r="A52" s="66" t="s">
        <v>335</v>
      </c>
      <c r="B52" s="77" t="s">
        <v>97</v>
      </c>
      <c r="C52" s="70" t="s">
        <v>509</v>
      </c>
      <c r="D52" s="69">
        <v>24.65</v>
      </c>
      <c r="E52" s="64"/>
      <c r="F52" s="64"/>
      <c r="G52" s="64"/>
      <c r="H52" s="64"/>
      <c r="I52" s="64"/>
      <c r="J52" s="65"/>
    </row>
    <row r="53" spans="1:10" ht="14.25" x14ac:dyDescent="0.2">
      <c r="A53" s="66" t="s">
        <v>336</v>
      </c>
      <c r="B53" s="71" t="s">
        <v>98</v>
      </c>
      <c r="C53" s="68" t="s">
        <v>509</v>
      </c>
      <c r="D53" s="72">
        <v>13.05</v>
      </c>
      <c r="E53" s="64"/>
      <c r="F53" s="64"/>
      <c r="G53" s="64"/>
      <c r="H53" s="64"/>
      <c r="I53" s="64"/>
      <c r="J53" s="65"/>
    </row>
    <row r="54" spans="1:10" ht="25.5" x14ac:dyDescent="0.2">
      <c r="A54" s="66" t="s">
        <v>337</v>
      </c>
      <c r="B54" s="67" t="s">
        <v>78</v>
      </c>
      <c r="C54" s="68" t="s">
        <v>509</v>
      </c>
      <c r="D54" s="72">
        <v>38.6</v>
      </c>
      <c r="E54" s="64"/>
      <c r="F54" s="64"/>
      <c r="G54" s="64"/>
      <c r="H54" s="64"/>
      <c r="I54" s="64"/>
      <c r="J54" s="65"/>
    </row>
    <row r="55" spans="1:10" ht="14.25" x14ac:dyDescent="0.2">
      <c r="A55" s="66"/>
      <c r="B55" s="77"/>
      <c r="C55" s="70"/>
      <c r="D55" s="69"/>
      <c r="E55" s="64"/>
      <c r="F55" s="64"/>
      <c r="G55" s="64"/>
      <c r="H55" s="64"/>
      <c r="I55" s="64"/>
      <c r="J55" s="65"/>
    </row>
    <row r="56" spans="1:10" ht="15" x14ac:dyDescent="0.2">
      <c r="A56" s="61" t="s">
        <v>338</v>
      </c>
      <c r="B56" s="62" t="s">
        <v>99</v>
      </c>
      <c r="C56" s="74"/>
      <c r="D56" s="75"/>
      <c r="E56" s="64"/>
      <c r="F56" s="64"/>
      <c r="G56" s="64"/>
      <c r="H56" s="64"/>
      <c r="I56" s="64"/>
      <c r="J56" s="65"/>
    </row>
    <row r="57" spans="1:10" ht="14.25" x14ac:dyDescent="0.2">
      <c r="A57" s="66" t="s">
        <v>339</v>
      </c>
      <c r="B57" s="77" t="s">
        <v>92</v>
      </c>
      <c r="C57" s="70" t="s">
        <v>508</v>
      </c>
      <c r="D57" s="69">
        <v>25.5</v>
      </c>
      <c r="E57" s="64"/>
      <c r="F57" s="64"/>
      <c r="G57" s="64"/>
      <c r="H57" s="64"/>
      <c r="I57" s="64"/>
      <c r="J57" s="65"/>
    </row>
    <row r="58" spans="1:10" ht="14.25" x14ac:dyDescent="0.2">
      <c r="A58" s="66" t="s">
        <v>340</v>
      </c>
      <c r="B58" s="71" t="s">
        <v>93</v>
      </c>
      <c r="C58" s="68" t="s">
        <v>509</v>
      </c>
      <c r="D58" s="72">
        <f>D57*0.05</f>
        <v>1.2750000000000001</v>
      </c>
      <c r="E58" s="64"/>
      <c r="F58" s="64"/>
      <c r="G58" s="64"/>
      <c r="H58" s="64"/>
      <c r="I58" s="64"/>
      <c r="J58" s="65"/>
    </row>
    <row r="59" spans="1:10" ht="14.25" x14ac:dyDescent="0.2">
      <c r="A59" s="66" t="s">
        <v>341</v>
      </c>
      <c r="B59" s="71" t="s">
        <v>100</v>
      </c>
      <c r="C59" s="68" t="s">
        <v>508</v>
      </c>
      <c r="D59" s="72">
        <v>5.0999999999999996</v>
      </c>
      <c r="E59" s="64"/>
      <c r="F59" s="64"/>
      <c r="G59" s="64"/>
      <c r="H59" s="64"/>
      <c r="I59" s="64"/>
      <c r="J59" s="65"/>
    </row>
    <row r="60" spans="1:10" ht="14.25" x14ac:dyDescent="0.2">
      <c r="A60" s="66" t="s">
        <v>342</v>
      </c>
      <c r="B60" s="71" t="s">
        <v>101</v>
      </c>
      <c r="C60" s="68" t="s">
        <v>512</v>
      </c>
      <c r="D60" s="72">
        <v>34</v>
      </c>
      <c r="E60" s="64"/>
      <c r="F60" s="64"/>
      <c r="G60" s="64"/>
      <c r="H60" s="64"/>
      <c r="I60" s="64"/>
      <c r="J60" s="65"/>
    </row>
    <row r="61" spans="1:10" ht="14.25" x14ac:dyDescent="0.2">
      <c r="A61" s="66" t="s">
        <v>343</v>
      </c>
      <c r="B61" s="71" t="s">
        <v>102</v>
      </c>
      <c r="C61" s="68" t="s">
        <v>508</v>
      </c>
      <c r="D61" s="72">
        <f>D57</f>
        <v>25.5</v>
      </c>
      <c r="E61" s="64"/>
      <c r="F61" s="64"/>
      <c r="G61" s="64"/>
      <c r="H61" s="64"/>
      <c r="I61" s="64"/>
      <c r="J61" s="65"/>
    </row>
    <row r="62" spans="1:10" ht="14.25" x14ac:dyDescent="0.2">
      <c r="A62" s="66" t="s">
        <v>344</v>
      </c>
      <c r="B62" s="71" t="s">
        <v>103</v>
      </c>
      <c r="C62" s="68" t="s">
        <v>512</v>
      </c>
      <c r="D62" s="72">
        <v>174</v>
      </c>
      <c r="E62" s="64"/>
      <c r="F62" s="64"/>
      <c r="G62" s="64"/>
      <c r="H62" s="64"/>
      <c r="I62" s="64"/>
      <c r="J62" s="65"/>
    </row>
    <row r="63" spans="1:10" ht="14.25" x14ac:dyDescent="0.2">
      <c r="A63" s="66" t="s">
        <v>345</v>
      </c>
      <c r="B63" s="77" t="s">
        <v>104</v>
      </c>
      <c r="C63" s="70" t="s">
        <v>509</v>
      </c>
      <c r="D63" s="69">
        <v>3.85</v>
      </c>
      <c r="E63" s="64"/>
      <c r="F63" s="64"/>
      <c r="G63" s="64"/>
      <c r="H63" s="64"/>
      <c r="I63" s="64"/>
      <c r="J63" s="65"/>
    </row>
    <row r="64" spans="1:10" ht="14.25" x14ac:dyDescent="0.2">
      <c r="A64" s="66" t="s">
        <v>346</v>
      </c>
      <c r="B64" s="77" t="s">
        <v>105</v>
      </c>
      <c r="C64" s="70" t="s">
        <v>508</v>
      </c>
      <c r="D64" s="69">
        <v>59.2</v>
      </c>
      <c r="E64" s="64"/>
      <c r="F64" s="64"/>
      <c r="G64" s="64"/>
      <c r="H64" s="64"/>
      <c r="I64" s="64"/>
      <c r="J64" s="65"/>
    </row>
    <row r="65" spans="1:10" ht="14.25" x14ac:dyDescent="0.2">
      <c r="A65" s="66"/>
      <c r="B65" s="71"/>
      <c r="C65" s="68"/>
      <c r="D65" s="72"/>
      <c r="E65" s="64"/>
      <c r="F65" s="64"/>
      <c r="G65" s="64"/>
      <c r="H65" s="64"/>
      <c r="I65" s="64"/>
      <c r="J65" s="65"/>
    </row>
    <row r="66" spans="1:10" ht="15" x14ac:dyDescent="0.2">
      <c r="A66" s="61" t="s">
        <v>347</v>
      </c>
      <c r="B66" s="62" t="s">
        <v>106</v>
      </c>
      <c r="C66" s="74"/>
      <c r="D66" s="75"/>
      <c r="E66" s="64"/>
      <c r="F66" s="64"/>
      <c r="G66" s="64"/>
      <c r="H66" s="64"/>
      <c r="I66" s="64"/>
      <c r="J66" s="65"/>
    </row>
    <row r="67" spans="1:10" ht="14.25" x14ac:dyDescent="0.2">
      <c r="A67" s="66" t="s">
        <v>348</v>
      </c>
      <c r="B67" s="77" t="s">
        <v>91</v>
      </c>
      <c r="C67" s="70" t="s">
        <v>509</v>
      </c>
      <c r="D67" s="69">
        <v>1.1499999999999999</v>
      </c>
      <c r="E67" s="64"/>
      <c r="F67" s="64"/>
      <c r="G67" s="64"/>
      <c r="H67" s="64"/>
      <c r="I67" s="64"/>
      <c r="J67" s="65"/>
    </row>
    <row r="68" spans="1:10" ht="14.25" x14ac:dyDescent="0.2">
      <c r="A68" s="66" t="s">
        <v>349</v>
      </c>
      <c r="B68" s="77" t="s">
        <v>92</v>
      </c>
      <c r="C68" s="70" t="s">
        <v>508</v>
      </c>
      <c r="D68" s="69">
        <v>2.25</v>
      </c>
      <c r="E68" s="64"/>
      <c r="F68" s="64"/>
      <c r="G68" s="64"/>
      <c r="H68" s="64"/>
      <c r="I68" s="64"/>
      <c r="J68" s="65"/>
    </row>
    <row r="69" spans="1:10" ht="25.5" x14ac:dyDescent="0.2">
      <c r="A69" s="66" t="s">
        <v>350</v>
      </c>
      <c r="B69" s="67" t="s">
        <v>78</v>
      </c>
      <c r="C69" s="68" t="s">
        <v>509</v>
      </c>
      <c r="D69" s="72">
        <f>D67*1.3</f>
        <v>1.4949999999999999</v>
      </c>
      <c r="E69" s="64"/>
      <c r="F69" s="64"/>
      <c r="G69" s="64"/>
      <c r="H69" s="64"/>
      <c r="I69" s="64"/>
      <c r="J69" s="65"/>
    </row>
    <row r="70" spans="1:10" ht="14.25" x14ac:dyDescent="0.2">
      <c r="A70" s="66" t="s">
        <v>351</v>
      </c>
      <c r="B70" s="71" t="s">
        <v>93</v>
      </c>
      <c r="C70" s="68" t="s">
        <v>509</v>
      </c>
      <c r="D70" s="72">
        <f>D68*0.05</f>
        <v>0.1125</v>
      </c>
      <c r="E70" s="64"/>
      <c r="F70" s="64"/>
      <c r="G70" s="64"/>
      <c r="H70" s="64"/>
      <c r="I70" s="64"/>
      <c r="J70" s="65"/>
    </row>
    <row r="71" spans="1:10" ht="14.25" x14ac:dyDescent="0.2">
      <c r="A71" s="66" t="s">
        <v>352</v>
      </c>
      <c r="B71" s="71" t="s">
        <v>107</v>
      </c>
      <c r="C71" s="68" t="s">
        <v>508</v>
      </c>
      <c r="D71" s="72">
        <v>1.1000000000000001</v>
      </c>
      <c r="E71" s="64"/>
      <c r="F71" s="64"/>
      <c r="G71" s="64"/>
      <c r="H71" s="64"/>
      <c r="I71" s="64"/>
      <c r="J71" s="65"/>
    </row>
    <row r="72" spans="1:10" ht="14.25" x14ac:dyDescent="0.2">
      <c r="A72" s="66" t="s">
        <v>353</v>
      </c>
      <c r="B72" s="71" t="s">
        <v>95</v>
      </c>
      <c r="C72" s="68" t="s">
        <v>512</v>
      </c>
      <c r="D72" s="72">
        <v>7</v>
      </c>
      <c r="E72" s="64"/>
      <c r="F72" s="64"/>
      <c r="G72" s="64"/>
      <c r="H72" s="64"/>
      <c r="I72" s="64"/>
      <c r="J72" s="65"/>
    </row>
    <row r="73" spans="1:10" ht="14.25" x14ac:dyDescent="0.2">
      <c r="A73" s="66" t="s">
        <v>354</v>
      </c>
      <c r="B73" s="71" t="s">
        <v>96</v>
      </c>
      <c r="C73" s="68" t="s">
        <v>512</v>
      </c>
      <c r="D73" s="72">
        <v>1</v>
      </c>
      <c r="E73" s="64"/>
      <c r="F73" s="64"/>
      <c r="G73" s="64"/>
      <c r="H73" s="64"/>
      <c r="I73" s="64"/>
      <c r="J73" s="65"/>
    </row>
    <row r="74" spans="1:10" ht="14.25" x14ac:dyDescent="0.2">
      <c r="A74" s="66" t="s">
        <v>355</v>
      </c>
      <c r="B74" s="77" t="s">
        <v>97</v>
      </c>
      <c r="C74" s="70" t="s">
        <v>509</v>
      </c>
      <c r="D74" s="69">
        <v>0.3</v>
      </c>
      <c r="E74" s="64"/>
      <c r="F74" s="64"/>
      <c r="G74" s="64"/>
      <c r="H74" s="64"/>
      <c r="I74" s="64"/>
      <c r="J74" s="65"/>
    </row>
    <row r="75" spans="1:10" ht="14.25" x14ac:dyDescent="0.2">
      <c r="A75" s="66" t="s">
        <v>356</v>
      </c>
      <c r="B75" s="77" t="s">
        <v>105</v>
      </c>
      <c r="C75" s="70" t="s">
        <v>508</v>
      </c>
      <c r="D75" s="69">
        <v>2.2999999999999998</v>
      </c>
      <c r="E75" s="64"/>
      <c r="F75" s="64"/>
      <c r="G75" s="64"/>
      <c r="H75" s="64"/>
      <c r="I75" s="64"/>
      <c r="J75" s="65"/>
    </row>
    <row r="76" spans="1:10" ht="25.5" x14ac:dyDescent="0.2">
      <c r="A76" s="66" t="s">
        <v>357</v>
      </c>
      <c r="B76" s="77" t="s">
        <v>108</v>
      </c>
      <c r="C76" s="70" t="s">
        <v>508</v>
      </c>
      <c r="D76" s="69">
        <v>1.3</v>
      </c>
      <c r="E76" s="64"/>
      <c r="F76" s="64"/>
      <c r="G76" s="64"/>
      <c r="H76" s="64"/>
      <c r="I76" s="64"/>
      <c r="J76" s="65"/>
    </row>
    <row r="77" spans="1:10" ht="25.5" x14ac:dyDescent="0.2">
      <c r="A77" s="66" t="s">
        <v>358</v>
      </c>
      <c r="B77" s="77" t="s">
        <v>109</v>
      </c>
      <c r="C77" s="70" t="s">
        <v>511</v>
      </c>
      <c r="D77" s="69">
        <v>3.2</v>
      </c>
      <c r="E77" s="64"/>
      <c r="F77" s="64"/>
      <c r="G77" s="64"/>
      <c r="H77" s="64"/>
      <c r="I77" s="64"/>
      <c r="J77" s="65"/>
    </row>
    <row r="78" spans="1:10" ht="14.25" x14ac:dyDescent="0.2">
      <c r="A78" s="66" t="s">
        <v>359</v>
      </c>
      <c r="B78" s="71" t="s">
        <v>110</v>
      </c>
      <c r="C78" s="70" t="s">
        <v>508</v>
      </c>
      <c r="D78" s="69">
        <v>1.95</v>
      </c>
      <c r="E78" s="64"/>
      <c r="F78" s="64"/>
      <c r="G78" s="64"/>
      <c r="H78" s="64"/>
      <c r="I78" s="64"/>
      <c r="J78" s="65"/>
    </row>
    <row r="79" spans="1:10" ht="14.25" x14ac:dyDescent="0.2">
      <c r="A79" s="66" t="s">
        <v>360</v>
      </c>
      <c r="B79" s="71" t="s">
        <v>111</v>
      </c>
      <c r="C79" s="68" t="s">
        <v>508</v>
      </c>
      <c r="D79" s="72">
        <v>0.5</v>
      </c>
      <c r="E79" s="64"/>
      <c r="F79" s="64"/>
      <c r="G79" s="64"/>
      <c r="H79" s="64"/>
      <c r="I79" s="64"/>
      <c r="J79" s="65"/>
    </row>
    <row r="80" spans="1:10" ht="14.25" x14ac:dyDescent="0.2">
      <c r="A80" s="66"/>
      <c r="B80" s="71"/>
      <c r="C80" s="68"/>
      <c r="D80" s="72"/>
      <c r="E80" s="64"/>
      <c r="F80" s="64"/>
      <c r="G80" s="64"/>
      <c r="H80" s="64"/>
      <c r="I80" s="64"/>
      <c r="J80" s="65"/>
    </row>
    <row r="81" spans="1:10" ht="15" x14ac:dyDescent="0.2">
      <c r="A81" s="61" t="s">
        <v>361</v>
      </c>
      <c r="B81" s="62" t="s">
        <v>112</v>
      </c>
      <c r="C81" s="74"/>
      <c r="D81" s="75"/>
      <c r="E81" s="64"/>
      <c r="F81" s="64"/>
      <c r="G81" s="64"/>
      <c r="H81" s="64"/>
      <c r="I81" s="64"/>
      <c r="J81" s="65"/>
    </row>
    <row r="82" spans="1:10" ht="25.5" x14ac:dyDescent="0.2">
      <c r="A82" s="66" t="s">
        <v>362</v>
      </c>
      <c r="B82" s="77" t="s">
        <v>108</v>
      </c>
      <c r="C82" s="70" t="s">
        <v>508</v>
      </c>
      <c r="D82" s="69">
        <v>31.45</v>
      </c>
      <c r="E82" s="64"/>
      <c r="F82" s="64"/>
      <c r="G82" s="64"/>
      <c r="H82" s="64"/>
      <c r="I82" s="64"/>
      <c r="J82" s="65"/>
    </row>
    <row r="83" spans="1:10" ht="25.5" x14ac:dyDescent="0.2">
      <c r="A83" s="66" t="s">
        <v>363</v>
      </c>
      <c r="B83" s="77" t="s">
        <v>109</v>
      </c>
      <c r="C83" s="70" t="s">
        <v>511</v>
      </c>
      <c r="D83" s="69">
        <v>18.8</v>
      </c>
      <c r="E83" s="64"/>
      <c r="F83" s="64"/>
      <c r="G83" s="64"/>
      <c r="H83" s="64"/>
      <c r="I83" s="64"/>
      <c r="J83" s="65"/>
    </row>
    <row r="84" spans="1:10" ht="14.25" x14ac:dyDescent="0.2">
      <c r="A84" s="66" t="s">
        <v>364</v>
      </c>
      <c r="B84" s="71" t="s">
        <v>113</v>
      </c>
      <c r="C84" s="68" t="s">
        <v>512</v>
      </c>
      <c r="D84" s="72">
        <v>38.5</v>
      </c>
      <c r="E84" s="64"/>
      <c r="F84" s="64"/>
      <c r="G84" s="64"/>
      <c r="H84" s="64"/>
      <c r="I84" s="64"/>
      <c r="J84" s="65"/>
    </row>
    <row r="85" spans="1:10" ht="14.25" x14ac:dyDescent="0.2">
      <c r="A85" s="66" t="s">
        <v>365</v>
      </c>
      <c r="B85" s="77" t="s">
        <v>114</v>
      </c>
      <c r="C85" s="70" t="s">
        <v>509</v>
      </c>
      <c r="D85" s="69">
        <v>0.6</v>
      </c>
      <c r="E85" s="64"/>
      <c r="F85" s="64"/>
      <c r="G85" s="64"/>
      <c r="H85" s="64"/>
      <c r="I85" s="64"/>
      <c r="J85" s="65"/>
    </row>
    <row r="86" spans="1:10" ht="14.25" x14ac:dyDescent="0.2">
      <c r="A86" s="66"/>
      <c r="B86" s="71"/>
      <c r="C86" s="68"/>
      <c r="D86" s="72"/>
      <c r="E86" s="64"/>
      <c r="F86" s="64"/>
      <c r="G86" s="64"/>
      <c r="H86" s="64"/>
      <c r="I86" s="64"/>
      <c r="J86" s="65"/>
    </row>
    <row r="87" spans="1:10" ht="15" x14ac:dyDescent="0.2">
      <c r="A87" s="61" t="s">
        <v>366</v>
      </c>
      <c r="B87" s="62" t="s">
        <v>115</v>
      </c>
      <c r="C87" s="74"/>
      <c r="D87" s="75"/>
      <c r="E87" s="64"/>
      <c r="F87" s="64"/>
      <c r="G87" s="64"/>
      <c r="H87" s="64"/>
      <c r="I87" s="64"/>
      <c r="J87" s="65"/>
    </row>
    <row r="88" spans="1:10" ht="14.25" x14ac:dyDescent="0.2">
      <c r="A88" s="66" t="s">
        <v>367</v>
      </c>
      <c r="B88" s="71" t="s">
        <v>116</v>
      </c>
      <c r="C88" s="68" t="s">
        <v>512</v>
      </c>
      <c r="D88" s="69">
        <v>1260.5999999999999</v>
      </c>
      <c r="E88" s="64"/>
      <c r="F88" s="64"/>
      <c r="G88" s="64"/>
      <c r="H88" s="64"/>
      <c r="I88" s="64"/>
      <c r="J88" s="65"/>
    </row>
    <row r="89" spans="1:10" ht="38.25" x14ac:dyDescent="0.2">
      <c r="A89" s="66" t="s">
        <v>368</v>
      </c>
      <c r="B89" s="71" t="s">
        <v>117</v>
      </c>
      <c r="C89" s="70" t="s">
        <v>508</v>
      </c>
      <c r="D89" s="69">
        <v>45.4</v>
      </c>
      <c r="E89" s="64"/>
      <c r="F89" s="64"/>
      <c r="G89" s="64"/>
      <c r="H89" s="64"/>
      <c r="I89" s="64"/>
      <c r="J89" s="65"/>
    </row>
    <row r="90" spans="1:10" ht="14.25" x14ac:dyDescent="0.2">
      <c r="A90" s="66"/>
      <c r="B90" s="71"/>
      <c r="C90" s="68"/>
      <c r="D90" s="72"/>
      <c r="E90" s="64"/>
      <c r="F90" s="64"/>
      <c r="G90" s="64"/>
      <c r="H90" s="64"/>
      <c r="I90" s="64"/>
      <c r="J90" s="65"/>
    </row>
    <row r="91" spans="1:10" ht="15" x14ac:dyDescent="0.2">
      <c r="A91" s="61" t="s">
        <v>369</v>
      </c>
      <c r="B91" s="62" t="s">
        <v>118</v>
      </c>
      <c r="C91" s="74"/>
      <c r="D91" s="75"/>
      <c r="E91" s="64"/>
      <c r="F91" s="64"/>
      <c r="G91" s="64"/>
      <c r="H91" s="64"/>
      <c r="I91" s="64"/>
      <c r="J91" s="65"/>
    </row>
    <row r="92" spans="1:10" ht="25.5" x14ac:dyDescent="0.2">
      <c r="A92" s="66" t="s">
        <v>370</v>
      </c>
      <c r="B92" s="77" t="s">
        <v>119</v>
      </c>
      <c r="C92" s="70" t="s">
        <v>507</v>
      </c>
      <c r="D92" s="69">
        <v>3</v>
      </c>
      <c r="E92" s="64"/>
      <c r="F92" s="64"/>
      <c r="G92" s="64"/>
      <c r="H92" s="64"/>
      <c r="I92" s="64"/>
      <c r="J92" s="65"/>
    </row>
    <row r="93" spans="1:10" ht="14.25" x14ac:dyDescent="0.2">
      <c r="A93" s="66" t="s">
        <v>371</v>
      </c>
      <c r="B93" s="78" t="s">
        <v>120</v>
      </c>
      <c r="C93" s="70" t="s">
        <v>507</v>
      </c>
      <c r="D93" s="69">
        <v>1</v>
      </c>
      <c r="E93" s="64"/>
      <c r="F93" s="64"/>
      <c r="G93" s="64"/>
      <c r="H93" s="64"/>
      <c r="I93" s="64"/>
      <c r="J93" s="65"/>
    </row>
    <row r="94" spans="1:10" ht="14.25" x14ac:dyDescent="0.2">
      <c r="A94" s="66" t="s">
        <v>372</v>
      </c>
      <c r="B94" s="77" t="s">
        <v>121</v>
      </c>
      <c r="C94" s="70" t="s">
        <v>511</v>
      </c>
      <c r="D94" s="69">
        <f>1.35*2</f>
        <v>2.7</v>
      </c>
      <c r="E94" s="64"/>
      <c r="F94" s="64"/>
      <c r="G94" s="64"/>
      <c r="H94" s="64"/>
      <c r="I94" s="64"/>
      <c r="J94" s="65"/>
    </row>
    <row r="95" spans="1:10" ht="14.25" x14ac:dyDescent="0.2">
      <c r="A95" s="66" t="s">
        <v>373</v>
      </c>
      <c r="B95" s="78" t="s">
        <v>122</v>
      </c>
      <c r="C95" s="70" t="s">
        <v>511</v>
      </c>
      <c r="D95" s="69">
        <v>0.8</v>
      </c>
      <c r="E95" s="64"/>
      <c r="F95" s="64"/>
      <c r="G95" s="64"/>
      <c r="H95" s="64"/>
      <c r="I95" s="64"/>
      <c r="J95" s="65"/>
    </row>
    <row r="96" spans="1:10" ht="14.25" x14ac:dyDescent="0.2">
      <c r="A96" s="66" t="s">
        <v>374</v>
      </c>
      <c r="B96" s="78" t="s">
        <v>123</v>
      </c>
      <c r="C96" s="70" t="s">
        <v>511</v>
      </c>
      <c r="D96" s="69">
        <f>0.8*2</f>
        <v>1.6</v>
      </c>
      <c r="E96" s="64"/>
      <c r="F96" s="64"/>
      <c r="G96" s="64"/>
      <c r="H96" s="64"/>
      <c r="I96" s="64"/>
      <c r="J96" s="65"/>
    </row>
    <row r="97" spans="1:10" ht="14.25" x14ac:dyDescent="0.2">
      <c r="A97" s="66"/>
      <c r="B97" s="71"/>
      <c r="C97" s="68"/>
      <c r="D97" s="72"/>
      <c r="E97" s="64"/>
      <c r="F97" s="64"/>
      <c r="G97" s="64"/>
      <c r="H97" s="64"/>
      <c r="I97" s="64"/>
      <c r="J97" s="65"/>
    </row>
    <row r="98" spans="1:10" ht="15" x14ac:dyDescent="0.2">
      <c r="A98" s="61" t="s">
        <v>375</v>
      </c>
      <c r="B98" s="62" t="s">
        <v>124</v>
      </c>
      <c r="C98" s="74"/>
      <c r="D98" s="75"/>
      <c r="E98" s="64"/>
      <c r="F98" s="64"/>
      <c r="G98" s="64"/>
      <c r="H98" s="64"/>
      <c r="I98" s="64"/>
      <c r="J98" s="65"/>
    </row>
    <row r="99" spans="1:10" ht="14.25" x14ac:dyDescent="0.2">
      <c r="A99" s="66" t="s">
        <v>376</v>
      </c>
      <c r="B99" s="71" t="s">
        <v>125</v>
      </c>
      <c r="C99" s="70" t="s">
        <v>508</v>
      </c>
      <c r="D99" s="72">
        <v>35.200000000000003</v>
      </c>
      <c r="E99" s="64"/>
      <c r="F99" s="64"/>
      <c r="G99" s="64"/>
      <c r="H99" s="64"/>
      <c r="I99" s="64"/>
      <c r="J99" s="65"/>
    </row>
    <row r="100" spans="1:10" ht="14.25" x14ac:dyDescent="0.2">
      <c r="A100" s="66" t="s">
        <v>377</v>
      </c>
      <c r="B100" s="71" t="s">
        <v>126</v>
      </c>
      <c r="C100" s="70" t="s">
        <v>508</v>
      </c>
      <c r="D100" s="79">
        <f>D89+(0.8*8*4)</f>
        <v>71</v>
      </c>
      <c r="E100" s="64"/>
      <c r="F100" s="64"/>
      <c r="G100" s="64"/>
      <c r="H100" s="64"/>
      <c r="I100" s="64"/>
      <c r="J100" s="65"/>
    </row>
    <row r="101" spans="1:10" ht="14.25" x14ac:dyDescent="0.2">
      <c r="A101" s="66" t="s">
        <v>378</v>
      </c>
      <c r="B101" s="71" t="s">
        <v>127</v>
      </c>
      <c r="C101" s="70" t="s">
        <v>508</v>
      </c>
      <c r="D101" s="69">
        <f>(D93*0.8*0.6*2)</f>
        <v>0.96</v>
      </c>
      <c r="E101" s="64"/>
      <c r="F101" s="64"/>
      <c r="G101" s="64"/>
      <c r="H101" s="64"/>
      <c r="I101" s="64"/>
      <c r="J101" s="65"/>
    </row>
    <row r="102" spans="1:10" ht="14.25" x14ac:dyDescent="0.2">
      <c r="A102" s="66" t="s">
        <v>379</v>
      </c>
      <c r="B102" s="71" t="s">
        <v>128</v>
      </c>
      <c r="C102" s="70" t="s">
        <v>508</v>
      </c>
      <c r="D102" s="72">
        <f>(1.2*2.5)*2*2</f>
        <v>12</v>
      </c>
      <c r="E102" s="64"/>
      <c r="F102" s="64"/>
      <c r="G102" s="64"/>
      <c r="H102" s="64"/>
      <c r="I102" s="64"/>
      <c r="J102" s="65"/>
    </row>
    <row r="103" spans="1:10" ht="14.25" x14ac:dyDescent="0.2">
      <c r="A103" s="66"/>
      <c r="B103" s="138" t="s">
        <v>552</v>
      </c>
      <c r="C103" s="68"/>
      <c r="D103" s="72"/>
      <c r="E103" s="64"/>
      <c r="F103" s="64"/>
      <c r="G103" s="64"/>
      <c r="H103" s="64"/>
      <c r="I103" s="64"/>
      <c r="J103" s="65"/>
    </row>
    <row r="104" spans="1:10" ht="14.25" x14ac:dyDescent="0.2">
      <c r="A104" s="66"/>
      <c r="B104" s="71"/>
      <c r="C104" s="68"/>
      <c r="D104" s="72"/>
      <c r="E104" s="64"/>
      <c r="F104" s="64"/>
      <c r="G104" s="64"/>
      <c r="H104" s="64"/>
      <c r="I104" s="64"/>
      <c r="J104" s="65"/>
    </row>
    <row r="105" spans="1:10" ht="15" x14ac:dyDescent="0.2">
      <c r="A105" s="61">
        <v>3</v>
      </c>
      <c r="B105" s="62" t="s">
        <v>129</v>
      </c>
      <c r="C105" s="73"/>
      <c r="D105" s="80"/>
      <c r="E105" s="64"/>
      <c r="F105" s="64"/>
      <c r="G105" s="64"/>
      <c r="H105" s="64"/>
      <c r="I105" s="64"/>
      <c r="J105" s="65"/>
    </row>
    <row r="106" spans="1:10" ht="15" x14ac:dyDescent="0.2">
      <c r="A106" s="61" t="s">
        <v>380</v>
      </c>
      <c r="B106" s="62" t="s">
        <v>75</v>
      </c>
      <c r="C106" s="74"/>
      <c r="D106" s="75"/>
      <c r="E106" s="64"/>
      <c r="F106" s="64"/>
      <c r="G106" s="64"/>
      <c r="H106" s="64"/>
      <c r="I106" s="64"/>
      <c r="J106" s="65"/>
    </row>
    <row r="107" spans="1:10" ht="14.25" x14ac:dyDescent="0.2">
      <c r="A107" s="66" t="s">
        <v>45</v>
      </c>
      <c r="B107" s="76" t="s">
        <v>130</v>
      </c>
      <c r="C107" s="70" t="s">
        <v>511</v>
      </c>
      <c r="D107" s="69">
        <v>12.2</v>
      </c>
      <c r="E107" s="64"/>
      <c r="F107" s="64"/>
      <c r="G107" s="64"/>
      <c r="H107" s="64"/>
      <c r="I107" s="64"/>
      <c r="J107" s="65"/>
    </row>
    <row r="108" spans="1:10" ht="14.25" x14ac:dyDescent="0.2">
      <c r="A108" s="66" t="s">
        <v>46</v>
      </c>
      <c r="B108" s="67" t="s">
        <v>131</v>
      </c>
      <c r="C108" s="68" t="s">
        <v>508</v>
      </c>
      <c r="D108" s="72">
        <v>8.9</v>
      </c>
      <c r="E108" s="64"/>
      <c r="F108" s="64"/>
      <c r="G108" s="64"/>
      <c r="H108" s="64"/>
      <c r="I108" s="64"/>
      <c r="J108" s="65"/>
    </row>
    <row r="109" spans="1:10" ht="25.5" x14ac:dyDescent="0.2">
      <c r="A109" s="66" t="s">
        <v>47</v>
      </c>
      <c r="B109" s="67" t="s">
        <v>78</v>
      </c>
      <c r="C109" s="68" t="s">
        <v>509</v>
      </c>
      <c r="D109" s="72">
        <f>D108*1.4</f>
        <v>12.459999999999999</v>
      </c>
      <c r="E109" s="64"/>
      <c r="F109" s="64"/>
      <c r="G109" s="64"/>
      <c r="H109" s="64"/>
      <c r="I109" s="64"/>
      <c r="J109" s="65"/>
    </row>
    <row r="110" spans="1:10" ht="14.25" x14ac:dyDescent="0.2">
      <c r="A110" s="66"/>
      <c r="B110" s="71"/>
      <c r="C110" s="68"/>
      <c r="D110" s="72"/>
      <c r="E110" s="64"/>
      <c r="F110" s="64"/>
      <c r="G110" s="64"/>
      <c r="H110" s="64"/>
      <c r="I110" s="64"/>
      <c r="J110" s="65"/>
    </row>
    <row r="111" spans="1:10" ht="15" x14ac:dyDescent="0.2">
      <c r="A111" s="61" t="s">
        <v>381</v>
      </c>
      <c r="B111" s="62" t="s">
        <v>132</v>
      </c>
      <c r="C111" s="74"/>
      <c r="D111" s="75"/>
      <c r="E111" s="64"/>
      <c r="F111" s="64"/>
      <c r="G111" s="64"/>
      <c r="H111" s="64"/>
      <c r="I111" s="64"/>
      <c r="J111" s="65"/>
    </row>
    <row r="112" spans="1:10" ht="14.25" x14ac:dyDescent="0.2">
      <c r="A112" s="66" t="s">
        <v>382</v>
      </c>
      <c r="B112" s="77" t="s">
        <v>91</v>
      </c>
      <c r="C112" s="70" t="s">
        <v>509</v>
      </c>
      <c r="D112" s="69">
        <f>D113*0.15</f>
        <v>1.335</v>
      </c>
      <c r="E112" s="64"/>
      <c r="F112" s="64"/>
      <c r="G112" s="64"/>
      <c r="H112" s="64"/>
      <c r="I112" s="64"/>
      <c r="J112" s="65"/>
    </row>
    <row r="113" spans="1:10" ht="14.25" x14ac:dyDescent="0.2">
      <c r="A113" s="66" t="s">
        <v>383</v>
      </c>
      <c r="B113" s="77" t="s">
        <v>92</v>
      </c>
      <c r="C113" s="70" t="s">
        <v>508</v>
      </c>
      <c r="D113" s="69">
        <v>8.9</v>
      </c>
      <c r="E113" s="64"/>
      <c r="F113" s="64"/>
      <c r="G113" s="64"/>
      <c r="H113" s="64"/>
      <c r="I113" s="64"/>
      <c r="J113" s="65"/>
    </row>
    <row r="114" spans="1:10" ht="25.5" x14ac:dyDescent="0.2">
      <c r="A114" s="66" t="s">
        <v>384</v>
      </c>
      <c r="B114" s="67" t="s">
        <v>78</v>
      </c>
      <c r="C114" s="68" t="s">
        <v>509</v>
      </c>
      <c r="D114" s="72">
        <f>D112*1.3</f>
        <v>1.7355</v>
      </c>
      <c r="E114" s="64"/>
      <c r="F114" s="64"/>
      <c r="G114" s="64"/>
      <c r="H114" s="64"/>
      <c r="I114" s="64"/>
      <c r="J114" s="65"/>
    </row>
    <row r="115" spans="1:10" ht="14.25" x14ac:dyDescent="0.2">
      <c r="A115" s="66" t="s">
        <v>385</v>
      </c>
      <c r="B115" s="71" t="s">
        <v>93</v>
      </c>
      <c r="C115" s="68" t="s">
        <v>509</v>
      </c>
      <c r="D115" s="72">
        <f>D113*0.05</f>
        <v>0.44500000000000006</v>
      </c>
      <c r="E115" s="64"/>
      <c r="F115" s="64"/>
      <c r="G115" s="64"/>
      <c r="H115" s="64"/>
      <c r="I115" s="64"/>
      <c r="J115" s="65"/>
    </row>
    <row r="116" spans="1:10" ht="14.25" x14ac:dyDescent="0.2">
      <c r="A116" s="66" t="s">
        <v>386</v>
      </c>
      <c r="B116" s="71" t="s">
        <v>133</v>
      </c>
      <c r="C116" s="68" t="s">
        <v>508</v>
      </c>
      <c r="D116" s="72">
        <v>11.15</v>
      </c>
      <c r="E116" s="64"/>
      <c r="F116" s="64"/>
      <c r="G116" s="64"/>
      <c r="H116" s="64"/>
      <c r="I116" s="64"/>
      <c r="J116" s="65"/>
    </row>
    <row r="117" spans="1:10" ht="14.25" x14ac:dyDescent="0.2">
      <c r="A117" s="66" t="s">
        <v>387</v>
      </c>
      <c r="B117" s="71" t="s">
        <v>95</v>
      </c>
      <c r="C117" s="68" t="s">
        <v>512</v>
      </c>
      <c r="D117" s="72">
        <v>33</v>
      </c>
      <c r="E117" s="64"/>
      <c r="F117" s="64"/>
      <c r="G117" s="64"/>
      <c r="H117" s="64"/>
      <c r="I117" s="64"/>
      <c r="J117" s="65"/>
    </row>
    <row r="118" spans="1:10" ht="14.25" x14ac:dyDescent="0.2">
      <c r="A118" s="66" t="s">
        <v>388</v>
      </c>
      <c r="B118" s="71" t="s">
        <v>96</v>
      </c>
      <c r="C118" s="68" t="s">
        <v>512</v>
      </c>
      <c r="D118" s="72">
        <v>5</v>
      </c>
      <c r="E118" s="64"/>
      <c r="F118" s="64"/>
      <c r="G118" s="64"/>
      <c r="H118" s="64"/>
      <c r="I118" s="64"/>
      <c r="J118" s="65"/>
    </row>
    <row r="119" spans="1:10" ht="14.25" x14ac:dyDescent="0.2">
      <c r="A119" s="66" t="s">
        <v>389</v>
      </c>
      <c r="B119" s="71" t="s">
        <v>134</v>
      </c>
      <c r="C119" s="68" t="s">
        <v>508</v>
      </c>
      <c r="D119" s="72">
        <f>D113</f>
        <v>8.9</v>
      </c>
      <c r="E119" s="64"/>
      <c r="F119" s="64"/>
      <c r="G119" s="64"/>
      <c r="H119" s="64"/>
      <c r="I119" s="64"/>
      <c r="J119" s="65"/>
    </row>
    <row r="120" spans="1:10" ht="14.25" x14ac:dyDescent="0.2">
      <c r="A120" s="66" t="s">
        <v>390</v>
      </c>
      <c r="B120" s="77" t="s">
        <v>97</v>
      </c>
      <c r="C120" s="70" t="s">
        <v>509</v>
      </c>
      <c r="D120" s="69">
        <v>2.4</v>
      </c>
      <c r="E120" s="64"/>
      <c r="F120" s="64"/>
      <c r="G120" s="64"/>
      <c r="H120" s="64"/>
      <c r="I120" s="64"/>
      <c r="J120" s="65"/>
    </row>
    <row r="121" spans="1:10" ht="14.25" x14ac:dyDescent="0.2">
      <c r="A121" s="66" t="s">
        <v>391</v>
      </c>
      <c r="B121" s="77" t="s">
        <v>135</v>
      </c>
      <c r="C121" s="70" t="s">
        <v>508</v>
      </c>
      <c r="D121" s="69">
        <v>11.3</v>
      </c>
      <c r="E121" s="64"/>
      <c r="F121" s="64"/>
      <c r="G121" s="64"/>
      <c r="H121" s="64"/>
      <c r="I121" s="64"/>
      <c r="J121" s="65"/>
    </row>
    <row r="122" spans="1:10" ht="25.5" x14ac:dyDescent="0.2">
      <c r="A122" s="66" t="s">
        <v>392</v>
      </c>
      <c r="B122" s="77" t="s">
        <v>108</v>
      </c>
      <c r="C122" s="70" t="s">
        <v>508</v>
      </c>
      <c r="D122" s="69">
        <v>8.6999999999999993</v>
      </c>
      <c r="E122" s="64"/>
      <c r="F122" s="64"/>
      <c r="G122" s="64"/>
      <c r="H122" s="64"/>
      <c r="I122" s="64"/>
      <c r="J122" s="65"/>
    </row>
    <row r="123" spans="1:10" ht="25.5" x14ac:dyDescent="0.2">
      <c r="A123" s="66" t="s">
        <v>393</v>
      </c>
      <c r="B123" s="77" t="s">
        <v>136</v>
      </c>
      <c r="C123" s="70" t="s">
        <v>511</v>
      </c>
      <c r="D123" s="69">
        <f>6*2</f>
        <v>12</v>
      </c>
      <c r="E123" s="64"/>
      <c r="F123" s="64"/>
      <c r="G123" s="64"/>
      <c r="H123" s="64"/>
      <c r="I123" s="64"/>
      <c r="J123" s="65"/>
    </row>
    <row r="124" spans="1:10" ht="14.25" x14ac:dyDescent="0.2">
      <c r="A124" s="66" t="s">
        <v>394</v>
      </c>
      <c r="B124" s="71" t="s">
        <v>137</v>
      </c>
      <c r="C124" s="70" t="s">
        <v>508</v>
      </c>
      <c r="D124" s="72">
        <v>6.4</v>
      </c>
      <c r="E124" s="64"/>
      <c r="F124" s="64"/>
      <c r="G124" s="64"/>
      <c r="H124" s="64"/>
      <c r="I124" s="64"/>
      <c r="J124" s="65"/>
    </row>
    <row r="125" spans="1:10" ht="14.25" x14ac:dyDescent="0.2">
      <c r="A125" s="66" t="s">
        <v>395</v>
      </c>
      <c r="B125" s="71" t="s">
        <v>127</v>
      </c>
      <c r="C125" s="70" t="s">
        <v>508</v>
      </c>
      <c r="D125" s="69">
        <f>D123*1.1*2</f>
        <v>26.400000000000002</v>
      </c>
      <c r="E125" s="64"/>
      <c r="F125" s="64"/>
      <c r="G125" s="64"/>
      <c r="H125" s="64"/>
      <c r="I125" s="64"/>
      <c r="J125" s="65"/>
    </row>
    <row r="126" spans="1:10" ht="14.25" x14ac:dyDescent="0.2">
      <c r="A126" s="66"/>
      <c r="B126" s="138" t="s">
        <v>553</v>
      </c>
      <c r="C126" s="68"/>
      <c r="D126" s="72"/>
      <c r="E126" s="64"/>
      <c r="F126" s="64"/>
      <c r="G126" s="64"/>
      <c r="H126" s="64"/>
      <c r="I126" s="64"/>
      <c r="J126" s="65"/>
    </row>
    <row r="127" spans="1:10" ht="14.25" x14ac:dyDescent="0.2">
      <c r="A127" s="66"/>
      <c r="B127" s="67"/>
      <c r="C127" s="68"/>
      <c r="D127" s="72"/>
      <c r="E127" s="64"/>
      <c r="F127" s="64"/>
      <c r="G127" s="64"/>
      <c r="H127" s="64"/>
      <c r="I127" s="64"/>
      <c r="J127" s="65"/>
    </row>
    <row r="128" spans="1:10" ht="15" x14ac:dyDescent="0.2">
      <c r="A128" s="61">
        <v>4</v>
      </c>
      <c r="B128" s="62" t="s">
        <v>14</v>
      </c>
      <c r="C128" s="74"/>
      <c r="D128" s="81"/>
      <c r="E128" s="64"/>
      <c r="F128" s="64"/>
      <c r="G128" s="64"/>
      <c r="H128" s="64"/>
      <c r="I128" s="64"/>
      <c r="J128" s="65"/>
    </row>
    <row r="129" spans="1:10" ht="15" x14ac:dyDescent="0.2">
      <c r="A129" s="61" t="s">
        <v>396</v>
      </c>
      <c r="B129" s="62" t="s">
        <v>138</v>
      </c>
      <c r="C129" s="74"/>
      <c r="D129" s="75"/>
      <c r="E129" s="64"/>
      <c r="F129" s="64"/>
      <c r="G129" s="64"/>
      <c r="H129" s="64"/>
      <c r="I129" s="64"/>
      <c r="J129" s="65"/>
    </row>
    <row r="130" spans="1:10" ht="14.25" x14ac:dyDescent="0.2">
      <c r="A130" s="66" t="s">
        <v>48</v>
      </c>
      <c r="B130" s="67" t="s">
        <v>130</v>
      </c>
      <c r="C130" s="70" t="s">
        <v>511</v>
      </c>
      <c r="D130" s="69">
        <f>11*2+5*2+6.5*2</f>
        <v>45</v>
      </c>
      <c r="E130" s="64"/>
      <c r="F130" s="64"/>
      <c r="G130" s="64"/>
      <c r="H130" s="64"/>
      <c r="I130" s="64"/>
      <c r="J130" s="65"/>
    </row>
    <row r="131" spans="1:10" ht="14.25" x14ac:dyDescent="0.2">
      <c r="A131" s="66" t="s">
        <v>49</v>
      </c>
      <c r="B131" s="67" t="s">
        <v>131</v>
      </c>
      <c r="C131" s="68" t="s">
        <v>508</v>
      </c>
      <c r="D131" s="72">
        <v>7.7</v>
      </c>
      <c r="E131" s="64"/>
      <c r="F131" s="64"/>
      <c r="G131" s="64"/>
      <c r="H131" s="64"/>
      <c r="I131" s="64"/>
      <c r="J131" s="65"/>
    </row>
    <row r="132" spans="1:10" ht="14.25" x14ac:dyDescent="0.2">
      <c r="A132" s="66" t="s">
        <v>50</v>
      </c>
      <c r="B132" s="67" t="s">
        <v>139</v>
      </c>
      <c r="C132" s="68" t="s">
        <v>508</v>
      </c>
      <c r="D132" s="72">
        <v>8.0500000000000007</v>
      </c>
      <c r="E132" s="64"/>
      <c r="F132" s="64"/>
      <c r="G132" s="64"/>
      <c r="H132" s="64"/>
      <c r="I132" s="64"/>
      <c r="J132" s="65"/>
    </row>
    <row r="133" spans="1:10" ht="25.5" x14ac:dyDescent="0.2">
      <c r="A133" s="66" t="s">
        <v>51</v>
      </c>
      <c r="B133" s="67" t="s">
        <v>78</v>
      </c>
      <c r="C133" s="68" t="s">
        <v>509</v>
      </c>
      <c r="D133" s="72">
        <f>D131*1.4</f>
        <v>10.78</v>
      </c>
      <c r="E133" s="64"/>
      <c r="F133" s="64"/>
      <c r="G133" s="64"/>
      <c r="H133" s="64"/>
      <c r="I133" s="64"/>
      <c r="J133" s="65"/>
    </row>
    <row r="134" spans="1:10" ht="14.25" x14ac:dyDescent="0.2">
      <c r="A134" s="66" t="s">
        <v>52</v>
      </c>
      <c r="B134" s="77" t="s">
        <v>91</v>
      </c>
      <c r="C134" s="70" t="s">
        <v>509</v>
      </c>
      <c r="D134" s="69">
        <v>27.3</v>
      </c>
      <c r="E134" s="64"/>
      <c r="F134" s="64"/>
      <c r="G134" s="64"/>
      <c r="H134" s="64"/>
      <c r="I134" s="64"/>
      <c r="J134" s="65"/>
    </row>
    <row r="135" spans="1:10" ht="14.25" x14ac:dyDescent="0.2">
      <c r="A135" s="66" t="s">
        <v>53</v>
      </c>
      <c r="B135" s="77" t="s">
        <v>140</v>
      </c>
      <c r="C135" s="70" t="s">
        <v>508</v>
      </c>
      <c r="D135" s="69">
        <v>34.5</v>
      </c>
      <c r="E135" s="64"/>
      <c r="F135" s="64"/>
      <c r="G135" s="64"/>
      <c r="H135" s="64"/>
      <c r="I135" s="64"/>
      <c r="J135" s="65"/>
    </row>
    <row r="136" spans="1:10" ht="14.25" x14ac:dyDescent="0.2">
      <c r="A136" s="66" t="s">
        <v>54</v>
      </c>
      <c r="B136" s="71" t="s">
        <v>141</v>
      </c>
      <c r="C136" s="68" t="s">
        <v>509</v>
      </c>
      <c r="D136" s="72">
        <v>1.25</v>
      </c>
      <c r="E136" s="64"/>
      <c r="F136" s="64"/>
      <c r="G136" s="64"/>
      <c r="H136" s="64"/>
      <c r="I136" s="64"/>
      <c r="J136" s="65"/>
    </row>
    <row r="137" spans="1:10" ht="14.25" x14ac:dyDescent="0.2">
      <c r="A137" s="66" t="s">
        <v>397</v>
      </c>
      <c r="B137" s="71" t="s">
        <v>142</v>
      </c>
      <c r="C137" s="70" t="s">
        <v>509</v>
      </c>
      <c r="D137" s="69">
        <f>0.7*0.1*35</f>
        <v>2.4499999999999997</v>
      </c>
      <c r="E137" s="64"/>
      <c r="F137" s="64"/>
      <c r="G137" s="64"/>
      <c r="H137" s="64"/>
      <c r="I137" s="64"/>
      <c r="J137" s="65"/>
    </row>
    <row r="138" spans="1:10" ht="14.25" x14ac:dyDescent="0.2">
      <c r="A138" s="66" t="s">
        <v>336</v>
      </c>
      <c r="B138" s="71" t="s">
        <v>98</v>
      </c>
      <c r="C138" s="68" t="s">
        <v>509</v>
      </c>
      <c r="D138" s="72">
        <v>23.65</v>
      </c>
      <c r="E138" s="64"/>
      <c r="F138" s="64"/>
      <c r="G138" s="64"/>
      <c r="H138" s="64"/>
      <c r="I138" s="64"/>
      <c r="J138" s="65"/>
    </row>
    <row r="139" spans="1:10" ht="25.5" x14ac:dyDescent="0.2">
      <c r="A139" s="66" t="s">
        <v>398</v>
      </c>
      <c r="B139" s="67" t="s">
        <v>78</v>
      </c>
      <c r="C139" s="68" t="s">
        <v>509</v>
      </c>
      <c r="D139" s="72">
        <v>6.6</v>
      </c>
      <c r="E139" s="64"/>
      <c r="F139" s="64"/>
      <c r="G139" s="64"/>
      <c r="H139" s="64"/>
      <c r="I139" s="64"/>
      <c r="J139" s="65"/>
    </row>
    <row r="140" spans="1:10" ht="14.25" x14ac:dyDescent="0.2">
      <c r="A140" s="66" t="s">
        <v>399</v>
      </c>
      <c r="B140" s="71" t="s">
        <v>143</v>
      </c>
      <c r="C140" s="68" t="s">
        <v>508</v>
      </c>
      <c r="D140" s="72">
        <v>8.0500000000000007</v>
      </c>
      <c r="E140" s="64"/>
      <c r="F140" s="64"/>
      <c r="G140" s="64"/>
      <c r="H140" s="64"/>
      <c r="I140" s="64"/>
      <c r="J140" s="65"/>
    </row>
    <row r="141" spans="1:10" ht="14.25" x14ac:dyDescent="0.2">
      <c r="A141" s="66" t="s">
        <v>400</v>
      </c>
      <c r="B141" s="71" t="s">
        <v>144</v>
      </c>
      <c r="C141" s="68" t="s">
        <v>508</v>
      </c>
      <c r="D141" s="72">
        <v>7.7</v>
      </c>
      <c r="E141" s="64"/>
      <c r="F141" s="64"/>
      <c r="G141" s="64"/>
      <c r="H141" s="64"/>
      <c r="I141" s="64"/>
      <c r="J141" s="65"/>
    </row>
    <row r="142" spans="1:10" ht="14.25" x14ac:dyDescent="0.2">
      <c r="A142" s="66" t="s">
        <v>401</v>
      </c>
      <c r="B142" s="71" t="s">
        <v>145</v>
      </c>
      <c r="C142" s="82" t="s">
        <v>507</v>
      </c>
      <c r="D142" s="83">
        <v>105</v>
      </c>
      <c r="E142" s="64"/>
      <c r="F142" s="64"/>
      <c r="G142" s="64"/>
      <c r="H142" s="64"/>
      <c r="I142" s="64"/>
      <c r="J142" s="65"/>
    </row>
    <row r="143" spans="1:10" ht="14.25" x14ac:dyDescent="0.2">
      <c r="A143" s="66" t="s">
        <v>402</v>
      </c>
      <c r="B143" s="71" t="s">
        <v>146</v>
      </c>
      <c r="C143" s="82" t="s">
        <v>507</v>
      </c>
      <c r="D143" s="83">
        <f>(D144+D145)*3</f>
        <v>21</v>
      </c>
      <c r="E143" s="64"/>
      <c r="F143" s="64"/>
      <c r="G143" s="64"/>
      <c r="H143" s="64"/>
      <c r="I143" s="64"/>
      <c r="J143" s="65"/>
    </row>
    <row r="144" spans="1:10" ht="14.25" x14ac:dyDescent="0.2">
      <c r="A144" s="66" t="s">
        <v>403</v>
      </c>
      <c r="B144" s="71" t="s">
        <v>147</v>
      </c>
      <c r="C144" s="82" t="s">
        <v>507</v>
      </c>
      <c r="D144" s="83">
        <v>6</v>
      </c>
      <c r="E144" s="64"/>
      <c r="F144" s="64"/>
      <c r="G144" s="64"/>
      <c r="H144" s="64"/>
      <c r="I144" s="64"/>
      <c r="J144" s="65"/>
    </row>
    <row r="145" spans="1:10" ht="14.25" x14ac:dyDescent="0.2">
      <c r="A145" s="66" t="s">
        <v>404</v>
      </c>
      <c r="B145" s="71" t="s">
        <v>148</v>
      </c>
      <c r="C145" s="82" t="s">
        <v>507</v>
      </c>
      <c r="D145" s="83">
        <v>1</v>
      </c>
      <c r="E145" s="64"/>
      <c r="F145" s="64"/>
      <c r="G145" s="64"/>
      <c r="H145" s="64"/>
      <c r="I145" s="64"/>
      <c r="J145" s="65"/>
    </row>
    <row r="146" spans="1:10" ht="14.25" x14ac:dyDescent="0.2">
      <c r="A146" s="66"/>
      <c r="B146" s="84"/>
      <c r="C146" s="82"/>
      <c r="D146" s="85"/>
      <c r="E146" s="64"/>
      <c r="F146" s="64"/>
      <c r="G146" s="64"/>
      <c r="H146" s="64"/>
      <c r="I146" s="64"/>
      <c r="J146" s="65"/>
    </row>
    <row r="147" spans="1:10" ht="15" x14ac:dyDescent="0.2">
      <c r="A147" s="61" t="s">
        <v>405</v>
      </c>
      <c r="B147" s="62" t="s">
        <v>149</v>
      </c>
      <c r="C147" s="74"/>
      <c r="D147" s="75"/>
      <c r="E147" s="64"/>
      <c r="F147" s="64"/>
      <c r="G147" s="64"/>
      <c r="H147" s="64"/>
      <c r="I147" s="64"/>
      <c r="J147" s="65"/>
    </row>
    <row r="148" spans="1:10" ht="25.5" x14ac:dyDescent="0.2">
      <c r="A148" s="86" t="s">
        <v>406</v>
      </c>
      <c r="B148" s="71" t="s">
        <v>150</v>
      </c>
      <c r="C148" s="82" t="s">
        <v>511</v>
      </c>
      <c r="D148" s="85">
        <v>1.5</v>
      </c>
      <c r="E148" s="64"/>
      <c r="F148" s="64"/>
      <c r="G148" s="64"/>
      <c r="H148" s="64"/>
      <c r="I148" s="64"/>
      <c r="J148" s="65"/>
    </row>
    <row r="149" spans="1:10" ht="25.5" x14ac:dyDescent="0.2">
      <c r="A149" s="86" t="s">
        <v>407</v>
      </c>
      <c r="B149" s="71" t="s">
        <v>151</v>
      </c>
      <c r="C149" s="82" t="s">
        <v>511</v>
      </c>
      <c r="D149" s="85">
        <v>284.5</v>
      </c>
      <c r="E149" s="64"/>
      <c r="F149" s="64"/>
      <c r="G149" s="64"/>
      <c r="H149" s="64"/>
      <c r="I149" s="64"/>
      <c r="J149" s="65"/>
    </row>
    <row r="150" spans="1:10" ht="25.5" x14ac:dyDescent="0.2">
      <c r="A150" s="86" t="s">
        <v>408</v>
      </c>
      <c r="B150" s="71" t="s">
        <v>152</v>
      </c>
      <c r="C150" s="82" t="s">
        <v>511</v>
      </c>
      <c r="D150" s="85">
        <v>13.15</v>
      </c>
      <c r="E150" s="64"/>
      <c r="F150" s="64"/>
      <c r="G150" s="64"/>
      <c r="H150" s="64"/>
      <c r="I150" s="64"/>
      <c r="J150" s="65"/>
    </row>
    <row r="151" spans="1:10" ht="14.25" x14ac:dyDescent="0.2">
      <c r="A151" s="86" t="s">
        <v>409</v>
      </c>
      <c r="B151" s="71" t="s">
        <v>153</v>
      </c>
      <c r="C151" s="87" t="s">
        <v>511</v>
      </c>
      <c r="D151" s="88">
        <v>38.799999999999997</v>
      </c>
      <c r="E151" s="64"/>
      <c r="F151" s="64"/>
      <c r="G151" s="64"/>
      <c r="H151" s="64"/>
      <c r="I151" s="64"/>
      <c r="J151" s="65"/>
    </row>
    <row r="152" spans="1:10" ht="25.5" x14ac:dyDescent="0.2">
      <c r="A152" s="86" t="s">
        <v>410</v>
      </c>
      <c r="B152" s="89" t="s">
        <v>154</v>
      </c>
      <c r="C152" s="82" t="s">
        <v>507</v>
      </c>
      <c r="D152" s="83">
        <v>6</v>
      </c>
      <c r="E152" s="64"/>
      <c r="F152" s="64"/>
      <c r="G152" s="64"/>
      <c r="H152" s="64"/>
      <c r="I152" s="64"/>
      <c r="J152" s="65"/>
    </row>
    <row r="153" spans="1:10" ht="14.25" x14ac:dyDescent="0.2">
      <c r="A153" s="86" t="s">
        <v>411</v>
      </c>
      <c r="B153" s="89" t="s">
        <v>155</v>
      </c>
      <c r="C153" s="82" t="s">
        <v>507</v>
      </c>
      <c r="D153" s="83">
        <v>1</v>
      </c>
      <c r="E153" s="64"/>
      <c r="F153" s="64"/>
      <c r="G153" s="64"/>
      <c r="H153" s="64"/>
      <c r="I153" s="64"/>
      <c r="J153" s="65"/>
    </row>
    <row r="154" spans="1:10" ht="14.25" x14ac:dyDescent="0.2">
      <c r="A154" s="86" t="s">
        <v>412</v>
      </c>
      <c r="B154" s="90" t="s">
        <v>156</v>
      </c>
      <c r="C154" s="82" t="s">
        <v>507</v>
      </c>
      <c r="D154" s="83">
        <v>1</v>
      </c>
      <c r="E154" s="64"/>
      <c r="F154" s="64"/>
      <c r="G154" s="64"/>
      <c r="H154" s="64"/>
      <c r="I154" s="64"/>
      <c r="J154" s="65"/>
    </row>
    <row r="155" spans="1:10" ht="14.25" x14ac:dyDescent="0.2">
      <c r="A155" s="86" t="s">
        <v>413</v>
      </c>
      <c r="B155" s="90" t="s">
        <v>157</v>
      </c>
      <c r="C155" s="82" t="s">
        <v>507</v>
      </c>
      <c r="D155" s="83">
        <v>2</v>
      </c>
      <c r="E155" s="64"/>
      <c r="F155" s="64"/>
      <c r="G155" s="64"/>
      <c r="H155" s="64"/>
      <c r="I155" s="64"/>
      <c r="J155" s="65"/>
    </row>
    <row r="156" spans="1:10" ht="14.25" x14ac:dyDescent="0.2">
      <c r="A156" s="86" t="s">
        <v>414</v>
      </c>
      <c r="B156" s="90" t="s">
        <v>158</v>
      </c>
      <c r="C156" s="82" t="s">
        <v>507</v>
      </c>
      <c r="D156" s="83">
        <v>3</v>
      </c>
      <c r="E156" s="64"/>
      <c r="F156" s="64"/>
      <c r="G156" s="64"/>
      <c r="H156" s="64"/>
      <c r="I156" s="64"/>
      <c r="J156" s="65"/>
    </row>
    <row r="157" spans="1:10" ht="14.25" x14ac:dyDescent="0.2">
      <c r="A157" s="86" t="s">
        <v>415</v>
      </c>
      <c r="B157" s="67" t="s">
        <v>159</v>
      </c>
      <c r="C157" s="68" t="s">
        <v>507</v>
      </c>
      <c r="D157" s="72">
        <v>1</v>
      </c>
      <c r="E157" s="64"/>
      <c r="F157" s="64"/>
      <c r="G157" s="64"/>
      <c r="H157" s="64"/>
      <c r="I157" s="64"/>
      <c r="J157" s="65"/>
    </row>
    <row r="158" spans="1:10" ht="14.25" x14ac:dyDescent="0.2">
      <c r="A158" s="86" t="s">
        <v>416</v>
      </c>
      <c r="B158" s="67" t="s">
        <v>160</v>
      </c>
      <c r="C158" s="68" t="s">
        <v>507</v>
      </c>
      <c r="D158" s="72">
        <v>1</v>
      </c>
      <c r="E158" s="64"/>
      <c r="F158" s="64"/>
      <c r="G158" s="64"/>
      <c r="H158" s="64"/>
      <c r="I158" s="64"/>
      <c r="J158" s="65"/>
    </row>
    <row r="159" spans="1:10" ht="14.25" x14ac:dyDescent="0.2">
      <c r="A159" s="86" t="s">
        <v>417</v>
      </c>
      <c r="B159" s="67" t="s">
        <v>161</v>
      </c>
      <c r="C159" s="68" t="s">
        <v>507</v>
      </c>
      <c r="D159" s="72">
        <v>2</v>
      </c>
      <c r="E159" s="64"/>
      <c r="F159" s="64"/>
      <c r="G159" s="64"/>
      <c r="H159" s="64"/>
      <c r="I159" s="64"/>
      <c r="J159" s="65"/>
    </row>
    <row r="160" spans="1:10" ht="14.25" x14ac:dyDescent="0.2">
      <c r="A160" s="86" t="s">
        <v>418</v>
      </c>
      <c r="B160" s="67" t="s">
        <v>162</v>
      </c>
      <c r="C160" s="68" t="s">
        <v>507</v>
      </c>
      <c r="D160" s="72">
        <v>4</v>
      </c>
      <c r="E160" s="64"/>
      <c r="F160" s="64"/>
      <c r="G160" s="64"/>
      <c r="H160" s="64"/>
      <c r="I160" s="64"/>
      <c r="J160" s="65"/>
    </row>
    <row r="161" spans="1:10" ht="14.25" x14ac:dyDescent="0.2">
      <c r="A161" s="86" t="s">
        <v>419</v>
      </c>
      <c r="B161" s="67" t="s">
        <v>163</v>
      </c>
      <c r="C161" s="68" t="s">
        <v>507</v>
      </c>
      <c r="D161" s="72">
        <v>2</v>
      </c>
      <c r="E161" s="64"/>
      <c r="F161" s="64"/>
      <c r="G161" s="64"/>
      <c r="H161" s="64"/>
      <c r="I161" s="64"/>
      <c r="J161" s="65"/>
    </row>
    <row r="162" spans="1:10" ht="14.25" x14ac:dyDescent="0.2">
      <c r="A162" s="86" t="s">
        <v>420</v>
      </c>
      <c r="B162" s="67" t="s">
        <v>164</v>
      </c>
      <c r="C162" s="68" t="s">
        <v>507</v>
      </c>
      <c r="D162" s="72">
        <v>7</v>
      </c>
      <c r="E162" s="64"/>
      <c r="F162" s="64"/>
      <c r="G162" s="64"/>
      <c r="H162" s="64"/>
      <c r="I162" s="64"/>
      <c r="J162" s="65"/>
    </row>
    <row r="163" spans="1:10" ht="14.25" x14ac:dyDescent="0.2">
      <c r="A163" s="86" t="s">
        <v>421</v>
      </c>
      <c r="B163" s="67" t="s">
        <v>165</v>
      </c>
      <c r="C163" s="68" t="s">
        <v>507</v>
      </c>
      <c r="D163" s="72">
        <v>1</v>
      </c>
      <c r="E163" s="64"/>
      <c r="F163" s="64"/>
      <c r="G163" s="64"/>
      <c r="H163" s="64"/>
      <c r="I163" s="64"/>
      <c r="J163" s="65"/>
    </row>
    <row r="164" spans="1:10" ht="14.25" x14ac:dyDescent="0.2">
      <c r="A164" s="86" t="s">
        <v>422</v>
      </c>
      <c r="B164" s="67" t="s">
        <v>166</v>
      </c>
      <c r="C164" s="68" t="s">
        <v>507</v>
      </c>
      <c r="D164" s="72">
        <v>4</v>
      </c>
      <c r="E164" s="64"/>
      <c r="F164" s="64"/>
      <c r="G164" s="64"/>
      <c r="H164" s="64"/>
      <c r="I164" s="64"/>
      <c r="J164" s="65"/>
    </row>
    <row r="165" spans="1:10" ht="14.25" x14ac:dyDescent="0.2">
      <c r="A165" s="86" t="s">
        <v>423</v>
      </c>
      <c r="B165" s="67" t="s">
        <v>167</v>
      </c>
      <c r="C165" s="68" t="s">
        <v>507</v>
      </c>
      <c r="D165" s="72">
        <f>2+1</f>
        <v>3</v>
      </c>
      <c r="E165" s="64"/>
      <c r="F165" s="64"/>
      <c r="G165" s="64"/>
      <c r="H165" s="64"/>
      <c r="I165" s="64"/>
      <c r="J165" s="65"/>
    </row>
    <row r="166" spans="1:10" ht="14.25" x14ac:dyDescent="0.2">
      <c r="A166" s="86" t="s">
        <v>424</v>
      </c>
      <c r="B166" s="67" t="s">
        <v>168</v>
      </c>
      <c r="C166" s="68" t="s">
        <v>507</v>
      </c>
      <c r="D166" s="72">
        <v>1</v>
      </c>
      <c r="E166" s="64"/>
      <c r="F166" s="64"/>
      <c r="G166" s="64"/>
      <c r="H166" s="64"/>
      <c r="I166" s="64"/>
      <c r="J166" s="65"/>
    </row>
    <row r="167" spans="1:10" ht="14.25" x14ac:dyDescent="0.2">
      <c r="A167" s="86" t="s">
        <v>425</v>
      </c>
      <c r="B167" s="90" t="s">
        <v>169</v>
      </c>
      <c r="C167" s="87" t="s">
        <v>511</v>
      </c>
      <c r="D167" s="88">
        <f>D148</f>
        <v>1.5</v>
      </c>
      <c r="E167" s="64"/>
      <c r="F167" s="64"/>
      <c r="G167" s="64"/>
      <c r="H167" s="64"/>
      <c r="I167" s="64"/>
      <c r="J167" s="65"/>
    </row>
    <row r="168" spans="1:10" ht="14.25" x14ac:dyDescent="0.2">
      <c r="A168" s="86" t="s">
        <v>426</v>
      </c>
      <c r="B168" s="90" t="s">
        <v>170</v>
      </c>
      <c r="C168" s="87" t="s">
        <v>511</v>
      </c>
      <c r="D168" s="88">
        <f>D149-D151</f>
        <v>245.7</v>
      </c>
      <c r="E168" s="64"/>
      <c r="F168" s="64"/>
      <c r="G168" s="64"/>
      <c r="H168" s="64"/>
      <c r="I168" s="64"/>
      <c r="J168" s="65"/>
    </row>
    <row r="169" spans="1:10" ht="14.25" x14ac:dyDescent="0.2">
      <c r="A169" s="86" t="s">
        <v>427</v>
      </c>
      <c r="B169" s="90" t="s">
        <v>171</v>
      </c>
      <c r="C169" s="87" t="s">
        <v>511</v>
      </c>
      <c r="D169" s="91">
        <f>D150</f>
        <v>13.15</v>
      </c>
      <c r="E169" s="64"/>
      <c r="F169" s="64"/>
      <c r="G169" s="64"/>
      <c r="H169" s="64"/>
      <c r="I169" s="64"/>
      <c r="J169" s="65"/>
    </row>
    <row r="170" spans="1:10" ht="25.5" x14ac:dyDescent="0.2">
      <c r="A170" s="86" t="s">
        <v>428</v>
      </c>
      <c r="B170" s="90" t="s">
        <v>172</v>
      </c>
      <c r="C170" s="87" t="s">
        <v>507</v>
      </c>
      <c r="D170" s="91">
        <f>7+18</f>
        <v>25</v>
      </c>
      <c r="E170" s="64"/>
      <c r="F170" s="64"/>
      <c r="G170" s="64"/>
      <c r="H170" s="64"/>
      <c r="I170" s="64"/>
      <c r="J170" s="65"/>
    </row>
    <row r="171" spans="1:10" ht="14.25" x14ac:dyDescent="0.2">
      <c r="A171" s="86" t="s">
        <v>429</v>
      </c>
      <c r="B171" s="90" t="s">
        <v>173</v>
      </c>
      <c r="C171" s="92" t="s">
        <v>507</v>
      </c>
      <c r="D171" s="85">
        <f>D152+D153+D164+D165+D166+35</f>
        <v>50</v>
      </c>
      <c r="E171" s="64"/>
      <c r="F171" s="64"/>
      <c r="G171" s="64"/>
      <c r="H171" s="64"/>
      <c r="I171" s="64"/>
      <c r="J171" s="65"/>
    </row>
    <row r="172" spans="1:10" ht="14.25" x14ac:dyDescent="0.2">
      <c r="A172" s="66"/>
      <c r="B172" s="84"/>
      <c r="C172" s="82"/>
      <c r="D172" s="85"/>
      <c r="E172" s="64"/>
      <c r="F172" s="64"/>
      <c r="G172" s="64"/>
      <c r="H172" s="64"/>
      <c r="I172" s="64"/>
      <c r="J172" s="65"/>
    </row>
    <row r="173" spans="1:10" ht="15" x14ac:dyDescent="0.2">
      <c r="A173" s="61" t="s">
        <v>430</v>
      </c>
      <c r="B173" s="62" t="s">
        <v>174</v>
      </c>
      <c r="C173" s="74"/>
      <c r="D173" s="75"/>
      <c r="E173" s="64"/>
      <c r="F173" s="64"/>
      <c r="G173" s="64"/>
      <c r="H173" s="64"/>
      <c r="I173" s="64"/>
      <c r="J173" s="65"/>
    </row>
    <row r="174" spans="1:10" ht="25.5" x14ac:dyDescent="0.2">
      <c r="A174" s="86" t="s">
        <v>431</v>
      </c>
      <c r="B174" s="71" t="s">
        <v>175</v>
      </c>
      <c r="C174" s="82" t="s">
        <v>511</v>
      </c>
      <c r="D174" s="88">
        <v>18.45</v>
      </c>
      <c r="E174" s="64"/>
      <c r="F174" s="64"/>
      <c r="G174" s="64"/>
      <c r="H174" s="64"/>
      <c r="I174" s="64"/>
      <c r="J174" s="65"/>
    </row>
    <row r="175" spans="1:10" ht="25.5" x14ac:dyDescent="0.2">
      <c r="A175" s="86" t="s">
        <v>432</v>
      </c>
      <c r="B175" s="71" t="s">
        <v>176</v>
      </c>
      <c r="C175" s="82" t="s">
        <v>511</v>
      </c>
      <c r="D175" s="88">
        <v>29.05</v>
      </c>
      <c r="E175" s="64"/>
      <c r="F175" s="64"/>
      <c r="G175" s="64"/>
      <c r="H175" s="64"/>
      <c r="I175" s="64"/>
      <c r="J175" s="65"/>
    </row>
    <row r="176" spans="1:10" ht="25.5" x14ac:dyDescent="0.2">
      <c r="A176" s="86" t="s">
        <v>433</v>
      </c>
      <c r="B176" s="71" t="s">
        <v>177</v>
      </c>
      <c r="C176" s="82" t="s">
        <v>511</v>
      </c>
      <c r="D176" s="88">
        <f>1.5+2.5</f>
        <v>4</v>
      </c>
      <c r="E176" s="64"/>
      <c r="F176" s="64"/>
      <c r="G176" s="64"/>
      <c r="H176" s="64"/>
      <c r="I176" s="64"/>
      <c r="J176" s="65"/>
    </row>
    <row r="177" spans="1:10" ht="25.5" x14ac:dyDescent="0.2">
      <c r="A177" s="86" t="s">
        <v>434</v>
      </c>
      <c r="B177" s="71" t="s">
        <v>178</v>
      </c>
      <c r="C177" s="82" t="s">
        <v>511</v>
      </c>
      <c r="D177" s="88">
        <v>1</v>
      </c>
      <c r="E177" s="64"/>
      <c r="F177" s="64"/>
      <c r="G177" s="64"/>
      <c r="H177" s="64"/>
      <c r="I177" s="64"/>
      <c r="J177" s="65"/>
    </row>
    <row r="178" spans="1:10" ht="14.25" x14ac:dyDescent="0.2">
      <c r="A178" s="86" t="s">
        <v>435</v>
      </c>
      <c r="B178" s="93" t="s">
        <v>179</v>
      </c>
      <c r="C178" s="82" t="s">
        <v>507</v>
      </c>
      <c r="D178" s="91">
        <v>2</v>
      </c>
      <c r="E178" s="64"/>
      <c r="F178" s="64"/>
      <c r="G178" s="64"/>
      <c r="H178" s="64"/>
      <c r="I178" s="64"/>
      <c r="J178" s="65"/>
    </row>
    <row r="179" spans="1:10" ht="14.25" x14ac:dyDescent="0.2">
      <c r="A179" s="86" t="s">
        <v>436</v>
      </c>
      <c r="B179" s="93" t="s">
        <v>180</v>
      </c>
      <c r="C179" s="82" t="s">
        <v>507</v>
      </c>
      <c r="D179" s="91">
        <v>2</v>
      </c>
      <c r="E179" s="64"/>
      <c r="F179" s="64"/>
      <c r="G179" s="64"/>
      <c r="H179" s="64"/>
      <c r="I179" s="64"/>
      <c r="J179" s="65"/>
    </row>
    <row r="180" spans="1:10" ht="14.25" x14ac:dyDescent="0.2">
      <c r="A180" s="86" t="s">
        <v>437</v>
      </c>
      <c r="B180" s="93" t="s">
        <v>181</v>
      </c>
      <c r="C180" s="82" t="s">
        <v>507</v>
      </c>
      <c r="D180" s="91">
        <v>1</v>
      </c>
      <c r="E180" s="64"/>
      <c r="F180" s="64"/>
      <c r="G180" s="64"/>
      <c r="H180" s="64"/>
      <c r="I180" s="64"/>
      <c r="J180" s="65"/>
    </row>
    <row r="181" spans="1:10" ht="14.25" x14ac:dyDescent="0.2">
      <c r="A181" s="86" t="s">
        <v>438</v>
      </c>
      <c r="B181" s="90" t="s">
        <v>169</v>
      </c>
      <c r="C181" s="87" t="s">
        <v>511</v>
      </c>
      <c r="D181" s="88">
        <f>D174</f>
        <v>18.45</v>
      </c>
      <c r="E181" s="64"/>
      <c r="F181" s="64"/>
      <c r="G181" s="64"/>
      <c r="H181" s="64"/>
      <c r="I181" s="64"/>
      <c r="J181" s="65"/>
    </row>
    <row r="182" spans="1:10" ht="14.25" x14ac:dyDescent="0.2">
      <c r="A182" s="86" t="s">
        <v>439</v>
      </c>
      <c r="B182" s="90" t="s">
        <v>182</v>
      </c>
      <c r="C182" s="87" t="s">
        <v>511</v>
      </c>
      <c r="D182" s="91">
        <f>D176</f>
        <v>4</v>
      </c>
      <c r="E182" s="64"/>
      <c r="F182" s="64"/>
      <c r="G182" s="64"/>
      <c r="H182" s="64"/>
      <c r="I182" s="64"/>
      <c r="J182" s="65"/>
    </row>
    <row r="183" spans="1:10" ht="14.25" x14ac:dyDescent="0.2">
      <c r="A183" s="86" t="s">
        <v>440</v>
      </c>
      <c r="B183" s="90" t="s">
        <v>171</v>
      </c>
      <c r="C183" s="87" t="s">
        <v>511</v>
      </c>
      <c r="D183" s="91">
        <f>D177</f>
        <v>1</v>
      </c>
      <c r="E183" s="64"/>
      <c r="F183" s="64"/>
      <c r="G183" s="64"/>
      <c r="H183" s="64"/>
      <c r="I183" s="64"/>
      <c r="J183" s="65"/>
    </row>
    <row r="184" spans="1:10" ht="14.25" x14ac:dyDescent="0.2">
      <c r="A184" s="86"/>
      <c r="B184" s="93"/>
      <c r="C184" s="82"/>
      <c r="D184" s="83"/>
      <c r="E184" s="64"/>
      <c r="F184" s="64"/>
      <c r="G184" s="64"/>
      <c r="H184" s="64"/>
      <c r="I184" s="64"/>
      <c r="J184" s="65"/>
    </row>
    <row r="185" spans="1:10" ht="15" x14ac:dyDescent="0.2">
      <c r="A185" s="94" t="s">
        <v>441</v>
      </c>
      <c r="B185" s="95" t="s">
        <v>183</v>
      </c>
      <c r="C185" s="82"/>
      <c r="D185" s="83"/>
      <c r="E185" s="64"/>
      <c r="F185" s="64"/>
      <c r="G185" s="64"/>
      <c r="H185" s="64"/>
      <c r="I185" s="64"/>
      <c r="J185" s="65"/>
    </row>
    <row r="186" spans="1:10" ht="14.25" x14ac:dyDescent="0.2">
      <c r="A186" s="66" t="s">
        <v>442</v>
      </c>
      <c r="B186" s="90" t="s">
        <v>184</v>
      </c>
      <c r="C186" s="82" t="s">
        <v>507</v>
      </c>
      <c r="D186" s="85">
        <v>2</v>
      </c>
      <c r="E186" s="64"/>
      <c r="F186" s="64"/>
      <c r="G186" s="64"/>
      <c r="H186" s="64"/>
      <c r="I186" s="64"/>
      <c r="J186" s="65"/>
    </row>
    <row r="187" spans="1:10" ht="14.25" x14ac:dyDescent="0.2">
      <c r="A187" s="66" t="s">
        <v>443</v>
      </c>
      <c r="B187" s="67" t="s">
        <v>185</v>
      </c>
      <c r="C187" s="68" t="s">
        <v>507</v>
      </c>
      <c r="D187" s="72">
        <v>2</v>
      </c>
      <c r="E187" s="64"/>
      <c r="F187" s="64"/>
      <c r="G187" s="64"/>
      <c r="H187" s="64"/>
      <c r="I187" s="64"/>
      <c r="J187" s="65"/>
    </row>
    <row r="188" spans="1:10" ht="14.25" x14ac:dyDescent="0.2">
      <c r="A188" s="66"/>
      <c r="B188" s="138" t="s">
        <v>554</v>
      </c>
      <c r="C188" s="70"/>
      <c r="D188" s="69"/>
      <c r="E188" s="64"/>
      <c r="F188" s="64"/>
      <c r="G188" s="64"/>
      <c r="H188" s="64"/>
      <c r="I188" s="64"/>
      <c r="J188" s="65"/>
    </row>
    <row r="189" spans="1:10" ht="14.25" x14ac:dyDescent="0.2">
      <c r="A189" s="66"/>
      <c r="B189" s="77"/>
      <c r="C189" s="70"/>
      <c r="D189" s="69"/>
      <c r="E189" s="64"/>
      <c r="F189" s="64"/>
      <c r="G189" s="64"/>
      <c r="H189" s="64"/>
      <c r="I189" s="64"/>
      <c r="J189" s="65"/>
    </row>
    <row r="190" spans="1:10" ht="15" x14ac:dyDescent="0.2">
      <c r="A190" s="96">
        <v>5</v>
      </c>
      <c r="B190" s="97" t="s">
        <v>15</v>
      </c>
      <c r="C190" s="97"/>
      <c r="D190" s="97"/>
      <c r="E190" s="64"/>
      <c r="F190" s="64"/>
      <c r="G190" s="64"/>
      <c r="H190" s="64"/>
      <c r="I190" s="64"/>
      <c r="J190" s="65"/>
    </row>
    <row r="191" spans="1:10" ht="14.25" x14ac:dyDescent="0.2">
      <c r="A191" s="98" t="s">
        <v>444</v>
      </c>
      <c r="B191" s="99" t="s">
        <v>138</v>
      </c>
      <c r="C191" s="70"/>
      <c r="D191" s="69"/>
      <c r="E191" s="64"/>
      <c r="F191" s="64"/>
      <c r="G191" s="64"/>
      <c r="H191" s="64"/>
      <c r="I191" s="64"/>
      <c r="J191" s="65"/>
    </row>
    <row r="192" spans="1:10" ht="14.25" x14ac:dyDescent="0.2">
      <c r="A192" s="66" t="s">
        <v>55</v>
      </c>
      <c r="B192" s="67" t="s">
        <v>130</v>
      </c>
      <c r="C192" s="70" t="s">
        <v>511</v>
      </c>
      <c r="D192" s="69">
        <v>410</v>
      </c>
      <c r="E192" s="64"/>
      <c r="F192" s="64"/>
      <c r="G192" s="64"/>
      <c r="H192" s="64"/>
      <c r="I192" s="64"/>
      <c r="J192" s="65"/>
    </row>
    <row r="193" spans="1:10" ht="14.25" x14ac:dyDescent="0.2">
      <c r="A193" s="66" t="s">
        <v>56</v>
      </c>
      <c r="B193" s="67" t="s">
        <v>131</v>
      </c>
      <c r="C193" s="68" t="s">
        <v>508</v>
      </c>
      <c r="D193" s="72">
        <v>21</v>
      </c>
      <c r="E193" s="64"/>
      <c r="F193" s="64"/>
      <c r="G193" s="64"/>
      <c r="H193" s="64"/>
      <c r="I193" s="64"/>
      <c r="J193" s="65"/>
    </row>
    <row r="194" spans="1:10" ht="14.25" x14ac:dyDescent="0.2">
      <c r="A194" s="66" t="s">
        <v>57</v>
      </c>
      <c r="B194" s="67" t="s">
        <v>139</v>
      </c>
      <c r="C194" s="68" t="s">
        <v>508</v>
      </c>
      <c r="D194" s="72">
        <v>102</v>
      </c>
      <c r="E194" s="64"/>
      <c r="F194" s="64"/>
      <c r="G194" s="64"/>
      <c r="H194" s="64"/>
      <c r="I194" s="64"/>
      <c r="J194" s="65"/>
    </row>
    <row r="195" spans="1:10" ht="25.5" x14ac:dyDescent="0.2">
      <c r="A195" s="66" t="s">
        <v>58</v>
      </c>
      <c r="B195" s="67" t="s">
        <v>78</v>
      </c>
      <c r="C195" s="68" t="s">
        <v>509</v>
      </c>
      <c r="D195" s="72">
        <f>D193*1.4</f>
        <v>29.4</v>
      </c>
      <c r="E195" s="64"/>
      <c r="F195" s="64"/>
      <c r="G195" s="64"/>
      <c r="H195" s="64"/>
      <c r="I195" s="64"/>
      <c r="J195" s="65"/>
    </row>
    <row r="196" spans="1:10" ht="14.25" x14ac:dyDescent="0.2">
      <c r="A196" s="66" t="s">
        <v>445</v>
      </c>
      <c r="B196" s="77" t="s">
        <v>186</v>
      </c>
      <c r="C196" s="70" t="s">
        <v>509</v>
      </c>
      <c r="D196" s="69">
        <v>103.2</v>
      </c>
      <c r="E196" s="64"/>
      <c r="F196" s="64"/>
      <c r="G196" s="64"/>
      <c r="H196" s="64"/>
      <c r="I196" s="64"/>
      <c r="J196" s="65"/>
    </row>
    <row r="197" spans="1:10" ht="14.25" x14ac:dyDescent="0.2">
      <c r="A197" s="66" t="s">
        <v>446</v>
      </c>
      <c r="B197" s="77" t="s">
        <v>140</v>
      </c>
      <c r="C197" s="70" t="s">
        <v>508</v>
      </c>
      <c r="D197" s="69">
        <v>195</v>
      </c>
      <c r="E197" s="64"/>
      <c r="F197" s="64"/>
      <c r="G197" s="64"/>
      <c r="H197" s="64"/>
      <c r="I197" s="64"/>
      <c r="J197" s="65"/>
    </row>
    <row r="198" spans="1:10" ht="14.25" x14ac:dyDescent="0.2">
      <c r="A198" s="66" t="s">
        <v>447</v>
      </c>
      <c r="B198" s="71" t="s">
        <v>98</v>
      </c>
      <c r="C198" s="68" t="s">
        <v>509</v>
      </c>
      <c r="D198" s="72">
        <f>D196</f>
        <v>103.2</v>
      </c>
      <c r="E198" s="64"/>
      <c r="F198" s="64"/>
      <c r="G198" s="64"/>
      <c r="H198" s="64"/>
      <c r="I198" s="64"/>
      <c r="J198" s="65"/>
    </row>
    <row r="199" spans="1:10" ht="25.5" x14ac:dyDescent="0.2">
      <c r="A199" s="66" t="s">
        <v>448</v>
      </c>
      <c r="B199" s="67" t="s">
        <v>78</v>
      </c>
      <c r="C199" s="68" t="s">
        <v>509</v>
      </c>
      <c r="D199" s="72">
        <f>(D196*1.3)-D198</f>
        <v>30.959999999999994</v>
      </c>
      <c r="E199" s="64"/>
      <c r="F199" s="64"/>
      <c r="G199" s="64"/>
      <c r="H199" s="64"/>
      <c r="I199" s="64"/>
      <c r="J199" s="65"/>
    </row>
    <row r="200" spans="1:10" ht="14.25" x14ac:dyDescent="0.2">
      <c r="A200" s="66" t="s">
        <v>449</v>
      </c>
      <c r="B200" s="71" t="s">
        <v>143</v>
      </c>
      <c r="C200" s="68" t="s">
        <v>508</v>
      </c>
      <c r="D200" s="72">
        <v>102</v>
      </c>
      <c r="E200" s="64"/>
      <c r="F200" s="64"/>
      <c r="G200" s="64"/>
      <c r="H200" s="64"/>
      <c r="I200" s="64"/>
      <c r="J200" s="65"/>
    </row>
    <row r="201" spans="1:10" ht="14.25" x14ac:dyDescent="0.2">
      <c r="A201" s="66" t="s">
        <v>450</v>
      </c>
      <c r="B201" s="71" t="s">
        <v>144</v>
      </c>
      <c r="C201" s="68" t="s">
        <v>508</v>
      </c>
      <c r="D201" s="72">
        <v>21</v>
      </c>
      <c r="E201" s="64"/>
      <c r="F201" s="64"/>
      <c r="G201" s="64"/>
      <c r="H201" s="64"/>
      <c r="I201" s="64"/>
      <c r="J201" s="65"/>
    </row>
    <row r="202" spans="1:10" ht="14.25" x14ac:dyDescent="0.2">
      <c r="A202" s="66"/>
      <c r="B202" s="71"/>
      <c r="C202" s="68"/>
      <c r="D202" s="72"/>
      <c r="E202" s="64"/>
      <c r="F202" s="64"/>
      <c r="G202" s="64"/>
      <c r="H202" s="64"/>
      <c r="I202" s="64"/>
      <c r="J202" s="65"/>
    </row>
    <row r="203" spans="1:10" ht="15" x14ac:dyDescent="0.2">
      <c r="A203" s="100" t="s">
        <v>451</v>
      </c>
      <c r="B203" s="101" t="s">
        <v>187</v>
      </c>
      <c r="C203" s="70"/>
      <c r="D203" s="69"/>
      <c r="E203" s="64"/>
      <c r="F203" s="64"/>
      <c r="G203" s="64"/>
      <c r="H203" s="64"/>
      <c r="I203" s="64"/>
      <c r="J203" s="65"/>
    </row>
    <row r="204" spans="1:10" ht="14.25" x14ac:dyDescent="0.2">
      <c r="A204" s="66" t="s">
        <v>452</v>
      </c>
      <c r="B204" s="102" t="s">
        <v>188</v>
      </c>
      <c r="C204" s="92" t="s">
        <v>511</v>
      </c>
      <c r="D204" s="85">
        <v>70</v>
      </c>
      <c r="E204" s="64"/>
      <c r="F204" s="64"/>
      <c r="G204" s="64"/>
      <c r="H204" s="64"/>
      <c r="I204" s="64"/>
      <c r="J204" s="65"/>
    </row>
    <row r="205" spans="1:10" ht="14.25" x14ac:dyDescent="0.2">
      <c r="A205" s="66" t="s">
        <v>453</v>
      </c>
      <c r="B205" s="102" t="s">
        <v>189</v>
      </c>
      <c r="C205" s="92" t="s">
        <v>511</v>
      </c>
      <c r="D205" s="85">
        <v>1120</v>
      </c>
      <c r="E205" s="64"/>
      <c r="F205" s="64"/>
      <c r="G205" s="64"/>
      <c r="H205" s="64"/>
      <c r="I205" s="64"/>
      <c r="J205" s="65"/>
    </row>
    <row r="206" spans="1:10" ht="14.25" x14ac:dyDescent="0.2">
      <c r="A206" s="66" t="s">
        <v>454</v>
      </c>
      <c r="B206" s="103" t="s">
        <v>190</v>
      </c>
      <c r="C206" s="92" t="s">
        <v>511</v>
      </c>
      <c r="D206" s="85">
        <v>140</v>
      </c>
      <c r="E206" s="64"/>
      <c r="F206" s="64"/>
      <c r="G206" s="64"/>
      <c r="H206" s="64"/>
      <c r="I206" s="64"/>
      <c r="J206" s="65"/>
    </row>
    <row r="207" spans="1:10" ht="14.25" x14ac:dyDescent="0.2">
      <c r="A207" s="66" t="s">
        <v>455</v>
      </c>
      <c r="B207" s="103" t="s">
        <v>191</v>
      </c>
      <c r="C207" s="92" t="s">
        <v>511</v>
      </c>
      <c r="D207" s="85">
        <v>20</v>
      </c>
      <c r="E207" s="64"/>
      <c r="F207" s="64"/>
      <c r="G207" s="64"/>
      <c r="H207" s="64"/>
      <c r="I207" s="64"/>
      <c r="J207" s="65"/>
    </row>
    <row r="208" spans="1:10" ht="14.25" x14ac:dyDescent="0.2">
      <c r="A208" s="66" t="s">
        <v>456</v>
      </c>
      <c r="B208" s="103" t="s">
        <v>192</v>
      </c>
      <c r="C208" s="92" t="s">
        <v>511</v>
      </c>
      <c r="D208" s="85">
        <v>185</v>
      </c>
      <c r="E208" s="64"/>
      <c r="F208" s="64"/>
      <c r="G208" s="64"/>
      <c r="H208" s="64"/>
      <c r="I208" s="64"/>
      <c r="J208" s="65"/>
    </row>
    <row r="209" spans="1:10" ht="14.25" x14ac:dyDescent="0.2">
      <c r="A209" s="66" t="s">
        <v>457</v>
      </c>
      <c r="B209" s="103" t="s">
        <v>193</v>
      </c>
      <c r="C209" s="92" t="s">
        <v>511</v>
      </c>
      <c r="D209" s="85">
        <v>495</v>
      </c>
      <c r="E209" s="64"/>
      <c r="F209" s="64"/>
      <c r="G209" s="64"/>
      <c r="H209" s="64"/>
      <c r="I209" s="64"/>
      <c r="J209" s="65"/>
    </row>
    <row r="210" spans="1:10" ht="25.5" x14ac:dyDescent="0.2">
      <c r="A210" s="66" t="s">
        <v>458</v>
      </c>
      <c r="B210" s="104" t="s">
        <v>194</v>
      </c>
      <c r="C210" s="105" t="s">
        <v>511</v>
      </c>
      <c r="D210" s="88">
        <v>435</v>
      </c>
      <c r="E210" s="64"/>
      <c r="F210" s="64"/>
      <c r="G210" s="64"/>
      <c r="H210" s="64"/>
      <c r="I210" s="64"/>
      <c r="J210" s="65"/>
    </row>
    <row r="211" spans="1:10" ht="25.5" x14ac:dyDescent="0.2">
      <c r="A211" s="66" t="s">
        <v>459</v>
      </c>
      <c r="B211" s="104" t="s">
        <v>195</v>
      </c>
      <c r="C211" s="92" t="s">
        <v>511</v>
      </c>
      <c r="D211" s="88">
        <v>120</v>
      </c>
      <c r="E211" s="64"/>
      <c r="F211" s="64"/>
      <c r="G211" s="64"/>
      <c r="H211" s="64"/>
      <c r="I211" s="64"/>
      <c r="J211" s="65"/>
    </row>
    <row r="212" spans="1:10" ht="14.25" x14ac:dyDescent="0.2">
      <c r="A212" s="66" t="s">
        <v>460</v>
      </c>
      <c r="B212" s="104" t="s">
        <v>196</v>
      </c>
      <c r="C212" s="92" t="s">
        <v>507</v>
      </c>
      <c r="D212" s="85">
        <v>8</v>
      </c>
      <c r="E212" s="64"/>
      <c r="F212" s="64"/>
      <c r="G212" s="64"/>
      <c r="H212" s="64"/>
      <c r="I212" s="64"/>
      <c r="J212" s="65"/>
    </row>
    <row r="213" spans="1:10" ht="14.25" x14ac:dyDescent="0.2">
      <c r="A213" s="66" t="s">
        <v>461</v>
      </c>
      <c r="B213" s="104" t="s">
        <v>197</v>
      </c>
      <c r="C213" s="92" t="s">
        <v>507</v>
      </c>
      <c r="D213" s="85">
        <v>4</v>
      </c>
      <c r="E213" s="64"/>
      <c r="F213" s="64"/>
      <c r="G213" s="64"/>
      <c r="H213" s="64"/>
      <c r="I213" s="64"/>
      <c r="J213" s="65"/>
    </row>
    <row r="214" spans="1:10" ht="14.25" x14ac:dyDescent="0.2">
      <c r="A214" s="66" t="s">
        <v>462</v>
      </c>
      <c r="B214" s="104" t="s">
        <v>198</v>
      </c>
      <c r="C214" s="92" t="s">
        <v>507</v>
      </c>
      <c r="D214" s="85">
        <v>2</v>
      </c>
      <c r="E214" s="64"/>
      <c r="F214" s="64"/>
      <c r="G214" s="64"/>
      <c r="H214" s="64"/>
      <c r="I214" s="64"/>
      <c r="J214" s="65"/>
    </row>
    <row r="215" spans="1:10" ht="14.25" x14ac:dyDescent="0.2">
      <c r="A215" s="66"/>
      <c r="B215" s="103"/>
      <c r="C215" s="92"/>
      <c r="D215" s="85"/>
      <c r="E215" s="64"/>
      <c r="F215" s="64"/>
      <c r="G215" s="64"/>
      <c r="H215" s="64"/>
      <c r="I215" s="64"/>
      <c r="J215" s="65"/>
    </row>
    <row r="216" spans="1:10" ht="15" x14ac:dyDescent="0.2">
      <c r="A216" s="100" t="s">
        <v>463</v>
      </c>
      <c r="B216" s="106" t="s">
        <v>199</v>
      </c>
      <c r="C216" s="92"/>
      <c r="D216" s="85"/>
      <c r="E216" s="64"/>
      <c r="F216" s="64"/>
      <c r="G216" s="64"/>
      <c r="H216" s="64"/>
      <c r="I216" s="64"/>
      <c r="J216" s="65"/>
    </row>
    <row r="217" spans="1:10" ht="25.5" x14ac:dyDescent="0.2">
      <c r="A217" s="66" t="s">
        <v>464</v>
      </c>
      <c r="B217" s="71" t="s">
        <v>200</v>
      </c>
      <c r="C217" s="68" t="s">
        <v>507</v>
      </c>
      <c r="D217" s="72">
        <v>1</v>
      </c>
      <c r="E217" s="64"/>
      <c r="F217" s="64"/>
      <c r="G217" s="64"/>
      <c r="H217" s="64"/>
      <c r="I217" s="64"/>
      <c r="J217" s="65"/>
    </row>
    <row r="218" spans="1:10" ht="25.5" x14ac:dyDescent="0.2">
      <c r="A218" s="66" t="s">
        <v>465</v>
      </c>
      <c r="B218" s="71" t="s">
        <v>201</v>
      </c>
      <c r="C218" s="68" t="s">
        <v>507</v>
      </c>
      <c r="D218" s="72">
        <v>2</v>
      </c>
      <c r="E218" s="64"/>
      <c r="F218" s="64"/>
      <c r="G218" s="64"/>
      <c r="H218" s="64"/>
      <c r="I218" s="64"/>
      <c r="J218" s="65"/>
    </row>
    <row r="219" spans="1:10" ht="14.25" x14ac:dyDescent="0.2">
      <c r="A219" s="66"/>
      <c r="B219" s="93"/>
      <c r="C219" s="92"/>
      <c r="D219" s="85"/>
      <c r="E219" s="64"/>
      <c r="F219" s="64"/>
      <c r="G219" s="64"/>
      <c r="H219" s="64"/>
      <c r="I219" s="64"/>
      <c r="J219" s="65"/>
    </row>
    <row r="220" spans="1:10" ht="15" x14ac:dyDescent="0.2">
      <c r="A220" s="100" t="s">
        <v>466</v>
      </c>
      <c r="B220" s="106" t="s">
        <v>202</v>
      </c>
      <c r="C220" s="92"/>
      <c r="D220" s="85"/>
      <c r="E220" s="64"/>
      <c r="F220" s="64"/>
      <c r="G220" s="64"/>
      <c r="H220" s="64"/>
      <c r="I220" s="64"/>
      <c r="J220" s="65"/>
    </row>
    <row r="221" spans="1:10" ht="38.25" x14ac:dyDescent="0.2">
      <c r="A221" s="66" t="s">
        <v>467</v>
      </c>
      <c r="B221" s="90" t="s">
        <v>203</v>
      </c>
      <c r="C221" s="92" t="s">
        <v>511</v>
      </c>
      <c r="D221" s="88">
        <f>8*3</f>
        <v>24</v>
      </c>
      <c r="E221" s="64"/>
      <c r="F221" s="64"/>
      <c r="G221" s="64"/>
      <c r="H221" s="64"/>
      <c r="I221" s="64"/>
      <c r="J221" s="65"/>
    </row>
    <row r="222" spans="1:10" ht="25.5" x14ac:dyDescent="0.2">
      <c r="A222" s="66" t="s">
        <v>468</v>
      </c>
      <c r="B222" s="93" t="s">
        <v>204</v>
      </c>
      <c r="C222" s="92" t="s">
        <v>511</v>
      </c>
      <c r="D222" s="85">
        <v>318</v>
      </c>
      <c r="E222" s="64"/>
      <c r="F222" s="64"/>
      <c r="G222" s="64"/>
      <c r="H222" s="64"/>
      <c r="I222" s="64"/>
      <c r="J222" s="65"/>
    </row>
    <row r="223" spans="1:10" ht="25.5" x14ac:dyDescent="0.2">
      <c r="A223" s="66" t="s">
        <v>469</v>
      </c>
      <c r="B223" s="93" t="s">
        <v>205</v>
      </c>
      <c r="C223" s="92" t="s">
        <v>511</v>
      </c>
      <c r="D223" s="85">
        <v>291</v>
      </c>
      <c r="E223" s="64"/>
      <c r="F223" s="64"/>
      <c r="G223" s="64"/>
      <c r="H223" s="64"/>
      <c r="I223" s="64"/>
      <c r="J223" s="65"/>
    </row>
    <row r="224" spans="1:10" ht="25.5" x14ac:dyDescent="0.2">
      <c r="A224" s="66" t="s">
        <v>470</v>
      </c>
      <c r="B224" s="93" t="s">
        <v>206</v>
      </c>
      <c r="C224" s="92" t="s">
        <v>511</v>
      </c>
      <c r="D224" s="85">
        <v>90</v>
      </c>
      <c r="E224" s="64"/>
      <c r="F224" s="64"/>
      <c r="G224" s="64"/>
      <c r="H224" s="64"/>
      <c r="I224" s="64"/>
      <c r="J224" s="65"/>
    </row>
    <row r="225" spans="1:10" ht="14.25" x14ac:dyDescent="0.2">
      <c r="A225" s="66" t="s">
        <v>471</v>
      </c>
      <c r="B225" s="93" t="s">
        <v>207</v>
      </c>
      <c r="C225" s="92" t="s">
        <v>511</v>
      </c>
      <c r="D225" s="85">
        <v>100</v>
      </c>
      <c r="E225" s="64"/>
      <c r="F225" s="64"/>
      <c r="G225" s="64"/>
      <c r="H225" s="64"/>
      <c r="I225" s="64"/>
      <c r="J225" s="65"/>
    </row>
    <row r="226" spans="1:10" ht="14.25" x14ac:dyDescent="0.2">
      <c r="A226" s="66" t="s">
        <v>472</v>
      </c>
      <c r="B226" s="90" t="s">
        <v>208</v>
      </c>
      <c r="C226" s="105" t="s">
        <v>511</v>
      </c>
      <c r="D226" s="88">
        <v>25</v>
      </c>
      <c r="E226" s="64"/>
      <c r="F226" s="64"/>
      <c r="G226" s="64"/>
      <c r="H226" s="64"/>
      <c r="I226" s="64"/>
      <c r="J226" s="65"/>
    </row>
    <row r="227" spans="1:10" ht="14.25" x14ac:dyDescent="0.2">
      <c r="A227" s="66" t="s">
        <v>473</v>
      </c>
      <c r="B227" s="93" t="s">
        <v>209</v>
      </c>
      <c r="C227" s="92" t="s">
        <v>511</v>
      </c>
      <c r="D227" s="85">
        <f>D222+D221</f>
        <v>342</v>
      </c>
      <c r="E227" s="64"/>
      <c r="F227" s="64"/>
      <c r="G227" s="64"/>
      <c r="H227" s="64"/>
      <c r="I227" s="64"/>
      <c r="J227" s="65"/>
    </row>
    <row r="228" spans="1:10" ht="14.25" x14ac:dyDescent="0.2">
      <c r="A228" s="66" t="s">
        <v>474</v>
      </c>
      <c r="B228" s="93" t="s">
        <v>169</v>
      </c>
      <c r="C228" s="92" t="s">
        <v>511</v>
      </c>
      <c r="D228" s="85">
        <f>D223</f>
        <v>291</v>
      </c>
      <c r="E228" s="64"/>
      <c r="F228" s="64"/>
      <c r="G228" s="64"/>
      <c r="H228" s="64"/>
      <c r="I228" s="64"/>
      <c r="J228" s="65"/>
    </row>
    <row r="229" spans="1:10" ht="14.25" x14ac:dyDescent="0.2">
      <c r="A229" s="66" t="s">
        <v>475</v>
      </c>
      <c r="B229" s="93" t="s">
        <v>182</v>
      </c>
      <c r="C229" s="92" t="s">
        <v>511</v>
      </c>
      <c r="D229" s="85">
        <f>D224</f>
        <v>90</v>
      </c>
      <c r="E229" s="64"/>
      <c r="F229" s="64"/>
      <c r="G229" s="64"/>
      <c r="H229" s="64"/>
      <c r="I229" s="64"/>
      <c r="J229" s="65"/>
    </row>
    <row r="230" spans="1:10" ht="25.5" x14ac:dyDescent="0.2">
      <c r="A230" s="107" t="s">
        <v>476</v>
      </c>
      <c r="B230" s="90" t="s">
        <v>210</v>
      </c>
      <c r="C230" s="92" t="s">
        <v>507</v>
      </c>
      <c r="D230" s="85">
        <v>14</v>
      </c>
      <c r="E230" s="64"/>
      <c r="F230" s="64"/>
      <c r="G230" s="64"/>
      <c r="H230" s="64"/>
      <c r="I230" s="64"/>
      <c r="J230" s="65"/>
    </row>
    <row r="231" spans="1:10" ht="14.25" x14ac:dyDescent="0.2">
      <c r="A231" s="66"/>
      <c r="B231" s="93"/>
      <c r="C231" s="92"/>
      <c r="D231" s="85"/>
      <c r="E231" s="64"/>
      <c r="F231" s="64"/>
      <c r="G231" s="64"/>
      <c r="H231" s="64"/>
      <c r="I231" s="64"/>
      <c r="J231" s="65"/>
    </row>
    <row r="232" spans="1:10" ht="15" x14ac:dyDescent="0.2">
      <c r="A232" s="100" t="s">
        <v>477</v>
      </c>
      <c r="B232" s="95" t="s">
        <v>211</v>
      </c>
      <c r="C232" s="92"/>
      <c r="D232" s="85"/>
      <c r="E232" s="64"/>
      <c r="F232" s="64"/>
      <c r="G232" s="64"/>
      <c r="H232" s="64"/>
      <c r="I232" s="64"/>
      <c r="J232" s="65"/>
    </row>
    <row r="233" spans="1:10" ht="14.25" x14ac:dyDescent="0.2">
      <c r="A233" s="66" t="s">
        <v>478</v>
      </c>
      <c r="B233" s="93" t="s">
        <v>212</v>
      </c>
      <c r="C233" s="92" t="s">
        <v>507</v>
      </c>
      <c r="D233" s="88">
        <v>22</v>
      </c>
      <c r="E233" s="64"/>
      <c r="F233" s="64"/>
      <c r="G233" s="64"/>
      <c r="H233" s="64"/>
      <c r="I233" s="64"/>
      <c r="J233" s="65"/>
    </row>
    <row r="234" spans="1:10" ht="25.5" x14ac:dyDescent="0.2">
      <c r="A234" s="66" t="s">
        <v>479</v>
      </c>
      <c r="B234" s="90" t="s">
        <v>213</v>
      </c>
      <c r="C234" s="92" t="s">
        <v>507</v>
      </c>
      <c r="D234" s="85">
        <v>1</v>
      </c>
      <c r="E234" s="64"/>
      <c r="F234" s="64"/>
      <c r="G234" s="64"/>
      <c r="H234" s="64"/>
      <c r="I234" s="64"/>
      <c r="J234" s="65"/>
    </row>
    <row r="235" spans="1:10" ht="14.25" x14ac:dyDescent="0.2">
      <c r="A235" s="66" t="s">
        <v>480</v>
      </c>
      <c r="B235" s="93" t="s">
        <v>214</v>
      </c>
      <c r="C235" s="92" t="s">
        <v>507</v>
      </c>
      <c r="D235" s="85">
        <v>14</v>
      </c>
      <c r="E235" s="64"/>
      <c r="F235" s="64"/>
      <c r="G235" s="64"/>
      <c r="H235" s="64"/>
      <c r="I235" s="64"/>
      <c r="J235" s="65"/>
    </row>
    <row r="236" spans="1:10" ht="25.5" x14ac:dyDescent="0.2">
      <c r="A236" s="66" t="s">
        <v>481</v>
      </c>
      <c r="B236" s="93" t="s">
        <v>215</v>
      </c>
      <c r="C236" s="92" t="s">
        <v>507</v>
      </c>
      <c r="D236" s="85">
        <v>1</v>
      </c>
      <c r="E236" s="64"/>
      <c r="F236" s="64"/>
      <c r="G236" s="64"/>
      <c r="H236" s="64"/>
      <c r="I236" s="64"/>
      <c r="J236" s="65"/>
    </row>
    <row r="237" spans="1:10" ht="14.25" x14ac:dyDescent="0.2">
      <c r="A237" s="66" t="s">
        <v>482</v>
      </c>
      <c r="B237" s="93" t="s">
        <v>216</v>
      </c>
      <c r="C237" s="92" t="s">
        <v>507</v>
      </c>
      <c r="D237" s="85">
        <v>15</v>
      </c>
      <c r="E237" s="64"/>
      <c r="F237" s="64"/>
      <c r="G237" s="64"/>
      <c r="H237" s="64"/>
      <c r="I237" s="64"/>
      <c r="J237" s="65"/>
    </row>
    <row r="238" spans="1:10" ht="25.5" x14ac:dyDescent="0.2">
      <c r="A238" s="66" t="s">
        <v>483</v>
      </c>
      <c r="B238" s="93" t="s">
        <v>217</v>
      </c>
      <c r="C238" s="92" t="s">
        <v>507</v>
      </c>
      <c r="D238" s="85">
        <v>2</v>
      </c>
      <c r="E238" s="64"/>
      <c r="F238" s="64"/>
      <c r="G238" s="64"/>
      <c r="H238" s="64"/>
      <c r="I238" s="64"/>
      <c r="J238" s="65"/>
    </row>
    <row r="239" spans="1:10" ht="14.25" x14ac:dyDescent="0.2">
      <c r="A239" s="66" t="s">
        <v>484</v>
      </c>
      <c r="B239" s="93" t="s">
        <v>218</v>
      </c>
      <c r="C239" s="92" t="s">
        <v>507</v>
      </c>
      <c r="D239" s="85">
        <v>1</v>
      </c>
      <c r="E239" s="64"/>
      <c r="F239" s="64"/>
      <c r="G239" s="64"/>
      <c r="H239" s="64"/>
      <c r="I239" s="64"/>
      <c r="J239" s="65"/>
    </row>
    <row r="240" spans="1:10" ht="14.25" x14ac:dyDescent="0.2">
      <c r="A240" s="66" t="s">
        <v>485</v>
      </c>
      <c r="B240" s="93" t="s">
        <v>173</v>
      </c>
      <c r="C240" s="92" t="s">
        <v>507</v>
      </c>
      <c r="D240" s="88">
        <f>D239+D238+D237+D236+D235</f>
        <v>33</v>
      </c>
      <c r="E240" s="64"/>
      <c r="F240" s="64"/>
      <c r="G240" s="64"/>
      <c r="H240" s="64"/>
      <c r="I240" s="64"/>
      <c r="J240" s="65"/>
    </row>
    <row r="241" spans="1:10" ht="14.25" x14ac:dyDescent="0.2">
      <c r="A241" s="66" t="s">
        <v>486</v>
      </c>
      <c r="B241" s="93" t="s">
        <v>219</v>
      </c>
      <c r="C241" s="92" t="s">
        <v>507</v>
      </c>
      <c r="D241" s="88">
        <v>2</v>
      </c>
      <c r="E241" s="64"/>
      <c r="F241" s="64"/>
      <c r="G241" s="64"/>
      <c r="H241" s="64"/>
      <c r="I241" s="64"/>
      <c r="J241" s="65"/>
    </row>
    <row r="242" spans="1:10" ht="14.25" x14ac:dyDescent="0.2">
      <c r="A242" s="66"/>
      <c r="B242" s="93"/>
      <c r="C242" s="92"/>
      <c r="D242" s="85"/>
      <c r="E242" s="64"/>
      <c r="F242" s="64"/>
      <c r="G242" s="64"/>
      <c r="H242" s="64"/>
      <c r="I242" s="64"/>
      <c r="J242" s="65"/>
    </row>
    <row r="243" spans="1:10" ht="15" x14ac:dyDescent="0.2">
      <c r="A243" s="100" t="s">
        <v>487</v>
      </c>
      <c r="B243" s="95" t="s">
        <v>220</v>
      </c>
      <c r="C243" s="92"/>
      <c r="D243" s="85"/>
      <c r="E243" s="64"/>
      <c r="F243" s="64"/>
      <c r="G243" s="64"/>
      <c r="H243" s="64"/>
      <c r="I243" s="64"/>
      <c r="J243" s="65"/>
    </row>
    <row r="244" spans="1:10" ht="25.5" x14ac:dyDescent="0.2">
      <c r="A244" s="66" t="s">
        <v>488</v>
      </c>
      <c r="B244" s="90" t="s">
        <v>221</v>
      </c>
      <c r="C244" s="92" t="s">
        <v>507</v>
      </c>
      <c r="D244" s="85">
        <v>1</v>
      </c>
      <c r="E244" s="64"/>
      <c r="F244" s="64"/>
      <c r="G244" s="64"/>
      <c r="H244" s="64"/>
      <c r="I244" s="64"/>
      <c r="J244" s="65"/>
    </row>
    <row r="245" spans="1:10" ht="25.5" x14ac:dyDescent="0.2">
      <c r="A245" s="66" t="s">
        <v>489</v>
      </c>
      <c r="B245" s="90" t="s">
        <v>222</v>
      </c>
      <c r="C245" s="92" t="s">
        <v>507</v>
      </c>
      <c r="D245" s="85">
        <v>1</v>
      </c>
      <c r="E245" s="64"/>
      <c r="F245" s="64"/>
      <c r="G245" s="64"/>
      <c r="H245" s="64"/>
      <c r="I245" s="64"/>
      <c r="J245" s="65"/>
    </row>
    <row r="246" spans="1:10" ht="14.25" x14ac:dyDescent="0.2">
      <c r="A246" s="66"/>
      <c r="B246" s="93"/>
      <c r="C246" s="92"/>
      <c r="D246" s="85"/>
      <c r="E246" s="64"/>
      <c r="F246" s="64"/>
      <c r="G246" s="64"/>
      <c r="H246" s="64"/>
      <c r="I246" s="64"/>
      <c r="J246" s="65"/>
    </row>
    <row r="247" spans="1:10" ht="15" x14ac:dyDescent="0.2">
      <c r="A247" s="100" t="s">
        <v>490</v>
      </c>
      <c r="B247" s="95" t="s">
        <v>223</v>
      </c>
      <c r="C247" s="92"/>
      <c r="D247" s="85"/>
      <c r="E247" s="64"/>
      <c r="F247" s="64"/>
      <c r="G247" s="64"/>
      <c r="H247" s="64"/>
      <c r="I247" s="64"/>
      <c r="J247" s="65"/>
    </row>
    <row r="248" spans="1:10" ht="14.25" x14ac:dyDescent="0.2">
      <c r="A248" s="66" t="s">
        <v>491</v>
      </c>
      <c r="B248" s="93" t="s">
        <v>224</v>
      </c>
      <c r="C248" s="92" t="s">
        <v>511</v>
      </c>
      <c r="D248" s="85">
        <v>5</v>
      </c>
      <c r="E248" s="64"/>
      <c r="F248" s="64"/>
      <c r="G248" s="64"/>
      <c r="H248" s="64"/>
      <c r="I248" s="64"/>
      <c r="J248" s="65"/>
    </row>
    <row r="249" spans="1:10" ht="14.25" x14ac:dyDescent="0.2">
      <c r="A249" s="66" t="s">
        <v>492</v>
      </c>
      <c r="B249" s="93" t="s">
        <v>225</v>
      </c>
      <c r="C249" s="92" t="s">
        <v>511</v>
      </c>
      <c r="D249" s="85">
        <v>230</v>
      </c>
      <c r="E249" s="64"/>
      <c r="F249" s="64"/>
      <c r="G249" s="64"/>
      <c r="H249" s="64"/>
      <c r="I249" s="64"/>
      <c r="J249" s="65"/>
    </row>
    <row r="250" spans="1:10" ht="14.25" x14ac:dyDescent="0.2">
      <c r="A250" s="66" t="s">
        <v>493</v>
      </c>
      <c r="B250" s="93" t="s">
        <v>226</v>
      </c>
      <c r="C250" s="92" t="s">
        <v>507</v>
      </c>
      <c r="D250" s="85">
        <v>10</v>
      </c>
      <c r="E250" s="64"/>
      <c r="F250" s="64"/>
      <c r="G250" s="64"/>
      <c r="H250" s="64"/>
      <c r="I250" s="64"/>
      <c r="J250" s="65"/>
    </row>
    <row r="251" spans="1:10" ht="14.25" x14ac:dyDescent="0.2">
      <c r="A251" s="66" t="s">
        <v>494</v>
      </c>
      <c r="B251" s="93" t="s">
        <v>227</v>
      </c>
      <c r="C251" s="92" t="s">
        <v>507</v>
      </c>
      <c r="D251" s="85">
        <v>35</v>
      </c>
      <c r="E251" s="64"/>
      <c r="F251" s="64"/>
      <c r="G251" s="64"/>
      <c r="H251" s="64"/>
      <c r="I251" s="64"/>
      <c r="J251" s="65"/>
    </row>
    <row r="252" spans="1:10" ht="14.25" x14ac:dyDescent="0.2">
      <c r="A252" s="66" t="s">
        <v>495</v>
      </c>
      <c r="B252" s="93" t="s">
        <v>228</v>
      </c>
      <c r="C252" s="92" t="s">
        <v>507</v>
      </c>
      <c r="D252" s="85">
        <v>12</v>
      </c>
      <c r="E252" s="64"/>
      <c r="F252" s="64"/>
      <c r="G252" s="64"/>
      <c r="H252" s="64"/>
      <c r="I252" s="64"/>
      <c r="J252" s="65"/>
    </row>
    <row r="253" spans="1:10" ht="14.25" x14ac:dyDescent="0.2">
      <c r="A253" s="66" t="s">
        <v>496</v>
      </c>
      <c r="B253" s="90" t="s">
        <v>229</v>
      </c>
      <c r="C253" s="92" t="s">
        <v>511</v>
      </c>
      <c r="D253" s="85">
        <v>1</v>
      </c>
      <c r="E253" s="64"/>
      <c r="F253" s="64"/>
      <c r="G253" s="64"/>
      <c r="H253" s="64"/>
      <c r="I253" s="64"/>
      <c r="J253" s="65"/>
    </row>
    <row r="254" spans="1:10" ht="14.25" x14ac:dyDescent="0.2">
      <c r="A254" s="66" t="s">
        <v>497</v>
      </c>
      <c r="B254" s="93" t="s">
        <v>230</v>
      </c>
      <c r="C254" s="92" t="s">
        <v>507</v>
      </c>
      <c r="D254" s="85">
        <v>25</v>
      </c>
      <c r="E254" s="64"/>
      <c r="F254" s="64"/>
      <c r="G254" s="64"/>
      <c r="H254" s="64"/>
      <c r="I254" s="64"/>
      <c r="J254" s="65"/>
    </row>
    <row r="255" spans="1:10" ht="14.25" x14ac:dyDescent="0.2">
      <c r="A255" s="66" t="s">
        <v>498</v>
      </c>
      <c r="B255" s="93" t="s">
        <v>231</v>
      </c>
      <c r="C255" s="92" t="s">
        <v>507</v>
      </c>
      <c r="D255" s="85">
        <v>50</v>
      </c>
      <c r="E255" s="64"/>
      <c r="F255" s="64"/>
      <c r="G255" s="64"/>
      <c r="H255" s="64"/>
      <c r="I255" s="64"/>
      <c r="J255" s="65"/>
    </row>
    <row r="256" spans="1:10" ht="14.25" x14ac:dyDescent="0.2">
      <c r="A256" s="66" t="s">
        <v>499</v>
      </c>
      <c r="B256" s="90" t="s">
        <v>232</v>
      </c>
      <c r="C256" s="92" t="s">
        <v>507</v>
      </c>
      <c r="D256" s="85">
        <v>10</v>
      </c>
      <c r="E256" s="64"/>
      <c r="F256" s="64"/>
      <c r="G256" s="64"/>
      <c r="H256" s="64"/>
      <c r="I256" s="64"/>
      <c r="J256" s="65"/>
    </row>
    <row r="257" spans="1:10" ht="14.25" x14ac:dyDescent="0.2">
      <c r="A257" s="66" t="s">
        <v>500</v>
      </c>
      <c r="B257" s="90" t="s">
        <v>233</v>
      </c>
      <c r="C257" s="92" t="s">
        <v>507</v>
      </c>
      <c r="D257" s="85">
        <v>30</v>
      </c>
      <c r="E257" s="64"/>
      <c r="F257" s="64"/>
      <c r="G257" s="64"/>
      <c r="H257" s="64"/>
      <c r="I257" s="64"/>
      <c r="J257" s="65"/>
    </row>
    <row r="258" spans="1:10" ht="14.25" x14ac:dyDescent="0.2">
      <c r="A258" s="66" t="s">
        <v>501</v>
      </c>
      <c r="B258" s="90" t="s">
        <v>234</v>
      </c>
      <c r="C258" s="92" t="s">
        <v>507</v>
      </c>
      <c r="D258" s="85">
        <v>8</v>
      </c>
      <c r="E258" s="64"/>
      <c r="F258" s="64"/>
      <c r="G258" s="64"/>
      <c r="H258" s="64"/>
      <c r="I258" s="64"/>
      <c r="J258" s="65"/>
    </row>
    <row r="259" spans="1:10" ht="14.25" x14ac:dyDescent="0.2">
      <c r="A259" s="66" t="s">
        <v>502</v>
      </c>
      <c r="B259" s="90" t="s">
        <v>235</v>
      </c>
      <c r="C259" s="92" t="s">
        <v>507</v>
      </c>
      <c r="D259" s="85">
        <v>1</v>
      </c>
      <c r="E259" s="64"/>
      <c r="F259" s="64"/>
      <c r="G259" s="64"/>
      <c r="H259" s="64"/>
      <c r="I259" s="64"/>
      <c r="J259" s="65"/>
    </row>
    <row r="260" spans="1:10" ht="14.25" x14ac:dyDescent="0.2">
      <c r="A260" s="66"/>
      <c r="B260" s="138" t="s">
        <v>555</v>
      </c>
      <c r="C260" s="92"/>
      <c r="D260" s="85"/>
      <c r="E260" s="64"/>
      <c r="F260" s="64"/>
      <c r="G260" s="64"/>
      <c r="H260" s="64"/>
      <c r="I260" s="64"/>
      <c r="J260" s="65"/>
    </row>
    <row r="261" spans="1:10" ht="14.25" x14ac:dyDescent="0.2">
      <c r="A261" s="66"/>
      <c r="B261" s="77"/>
      <c r="C261" s="92"/>
      <c r="D261" s="85"/>
      <c r="E261" s="64"/>
      <c r="F261" s="64"/>
      <c r="G261" s="64"/>
      <c r="H261" s="64"/>
      <c r="I261" s="64"/>
      <c r="J261" s="65"/>
    </row>
    <row r="262" spans="1:10" ht="15" x14ac:dyDescent="0.2">
      <c r="A262" s="96">
        <v>6</v>
      </c>
      <c r="B262" s="97" t="s">
        <v>16</v>
      </c>
      <c r="C262" s="73"/>
      <c r="D262" s="80"/>
      <c r="E262" s="64"/>
      <c r="F262" s="64"/>
      <c r="G262" s="64"/>
      <c r="H262" s="64"/>
      <c r="I262" s="64"/>
      <c r="J262" s="65"/>
    </row>
    <row r="263" spans="1:10" ht="14.25" x14ac:dyDescent="0.2">
      <c r="A263" s="66" t="s">
        <v>503</v>
      </c>
      <c r="B263" s="76" t="s">
        <v>236</v>
      </c>
      <c r="C263" s="108" t="s">
        <v>508</v>
      </c>
      <c r="D263" s="109">
        <f>D19</f>
        <v>166.05</v>
      </c>
      <c r="E263" s="64"/>
      <c r="F263" s="64"/>
      <c r="G263" s="64"/>
      <c r="H263" s="64"/>
      <c r="I263" s="64"/>
      <c r="J263" s="65"/>
    </row>
    <row r="264" spans="1:10" ht="14.25" x14ac:dyDescent="0.2">
      <c r="A264" s="66" t="s">
        <v>504</v>
      </c>
      <c r="B264" s="67" t="s">
        <v>237</v>
      </c>
      <c r="C264" s="108" t="s">
        <v>508</v>
      </c>
      <c r="D264" s="109">
        <f>(8+2+3)*0.2</f>
        <v>2.6</v>
      </c>
      <c r="E264" s="64"/>
      <c r="F264" s="64"/>
      <c r="G264" s="64"/>
      <c r="H264" s="64"/>
      <c r="I264" s="64"/>
      <c r="J264" s="65"/>
    </row>
    <row r="265" spans="1:10" ht="14.25" x14ac:dyDescent="0.2">
      <c r="A265" s="66" t="s">
        <v>505</v>
      </c>
      <c r="B265" s="67" t="s">
        <v>238</v>
      </c>
      <c r="C265" s="108" t="s">
        <v>507</v>
      </c>
      <c r="D265" s="109">
        <v>1</v>
      </c>
      <c r="E265" s="64"/>
      <c r="F265" s="64"/>
      <c r="G265" s="64"/>
      <c r="H265" s="64"/>
      <c r="I265" s="64"/>
      <c r="J265" s="65"/>
    </row>
    <row r="266" spans="1:10" ht="14.25" x14ac:dyDescent="0.2">
      <c r="A266" s="58"/>
      <c r="B266" s="138" t="s">
        <v>556</v>
      </c>
      <c r="C266" s="63"/>
      <c r="D266" s="64"/>
      <c r="E266" s="64"/>
      <c r="F266" s="64"/>
      <c r="G266" s="64"/>
      <c r="H266" s="64"/>
      <c r="I266" s="64"/>
      <c r="J266" s="65"/>
    </row>
    <row r="267" spans="1:10" ht="14.25" x14ac:dyDescent="0.2">
      <c r="A267" s="58"/>
      <c r="B267" s="77"/>
      <c r="C267" s="63"/>
      <c r="D267" s="64"/>
      <c r="E267" s="64"/>
      <c r="F267" s="64"/>
      <c r="G267" s="64"/>
      <c r="H267" s="64"/>
      <c r="I267" s="64"/>
      <c r="J267" s="65"/>
    </row>
    <row r="268" spans="1:10" ht="14.25" x14ac:dyDescent="0.2">
      <c r="A268" s="58"/>
      <c r="B268" s="138" t="s">
        <v>557</v>
      </c>
      <c r="C268" s="63"/>
      <c r="D268" s="64"/>
      <c r="E268" s="64"/>
      <c r="F268" s="64"/>
      <c r="G268" s="64"/>
      <c r="H268" s="64"/>
      <c r="I268" s="64"/>
      <c r="J268" s="65"/>
    </row>
    <row r="269" spans="1:10" ht="14.25" x14ac:dyDescent="0.2">
      <c r="A269" s="58"/>
      <c r="B269" s="110"/>
      <c r="C269" s="63"/>
      <c r="D269" s="64"/>
      <c r="E269" s="64"/>
      <c r="F269" s="64"/>
      <c r="G269" s="64"/>
      <c r="H269" s="64"/>
      <c r="I269" s="64"/>
      <c r="J269" s="65"/>
    </row>
    <row r="270" spans="1:10" ht="15" x14ac:dyDescent="0.2">
      <c r="A270" s="139" t="s">
        <v>549</v>
      </c>
      <c r="B270" s="131" t="s">
        <v>239</v>
      </c>
      <c r="C270" s="135"/>
      <c r="D270" s="136"/>
      <c r="E270" s="136"/>
      <c r="F270" s="136"/>
      <c r="G270" s="136"/>
      <c r="H270" s="136"/>
      <c r="I270" s="136"/>
      <c r="J270" s="137"/>
    </row>
    <row r="271" spans="1:10" ht="14.25" x14ac:dyDescent="0.2">
      <c r="A271" s="58"/>
      <c r="B271" s="110"/>
      <c r="C271" s="63"/>
      <c r="D271" s="64"/>
      <c r="E271" s="64"/>
      <c r="F271" s="64"/>
      <c r="G271" s="64"/>
      <c r="H271" s="64"/>
      <c r="I271" s="64"/>
      <c r="J271" s="65"/>
    </row>
    <row r="272" spans="1:10" ht="15" x14ac:dyDescent="0.2">
      <c r="A272" s="61">
        <v>1</v>
      </c>
      <c r="B272" s="62" t="s">
        <v>240</v>
      </c>
      <c r="C272" s="63"/>
      <c r="D272" s="64"/>
      <c r="E272" s="64"/>
      <c r="F272" s="64"/>
      <c r="G272" s="64"/>
      <c r="H272" s="64"/>
      <c r="I272" s="64"/>
      <c r="J272" s="65"/>
    </row>
    <row r="273" spans="1:10" ht="15" x14ac:dyDescent="0.2">
      <c r="A273" s="61" t="s">
        <v>308</v>
      </c>
      <c r="B273" s="62" t="s">
        <v>241</v>
      </c>
      <c r="C273" s="63"/>
      <c r="D273" s="64"/>
      <c r="E273" s="64"/>
      <c r="F273" s="64"/>
      <c r="G273" s="64"/>
      <c r="H273" s="64"/>
      <c r="I273" s="64"/>
      <c r="J273" s="65"/>
    </row>
    <row r="274" spans="1:10" ht="14.25" x14ac:dyDescent="0.2">
      <c r="A274" s="66" t="s">
        <v>27</v>
      </c>
      <c r="B274" s="67" t="s">
        <v>76</v>
      </c>
      <c r="C274" s="68" t="s">
        <v>509</v>
      </c>
      <c r="D274" s="72">
        <v>2.8</v>
      </c>
      <c r="E274" s="64"/>
      <c r="F274" s="64"/>
      <c r="G274" s="64"/>
      <c r="H274" s="64"/>
      <c r="I274" s="64"/>
      <c r="J274" s="65"/>
    </row>
    <row r="275" spans="1:10" ht="38.25" x14ac:dyDescent="0.2">
      <c r="A275" s="111" t="s">
        <v>28</v>
      </c>
      <c r="B275" s="71" t="s">
        <v>242</v>
      </c>
      <c r="C275" s="70" t="s">
        <v>508</v>
      </c>
      <c r="D275" s="69">
        <v>2386.12</v>
      </c>
      <c r="E275" s="64"/>
      <c r="F275" s="64"/>
      <c r="G275" s="64"/>
      <c r="H275" s="64"/>
      <c r="I275" s="64"/>
      <c r="J275" s="65"/>
    </row>
    <row r="276" spans="1:10" ht="25.5" x14ac:dyDescent="0.2">
      <c r="A276" s="111" t="s">
        <v>29</v>
      </c>
      <c r="B276" s="67" t="s">
        <v>243</v>
      </c>
      <c r="C276" s="68" t="s">
        <v>509</v>
      </c>
      <c r="D276" s="72">
        <f>D274*1.4</f>
        <v>3.9199999999999995</v>
      </c>
      <c r="E276" s="64"/>
      <c r="F276" s="64"/>
      <c r="G276" s="64"/>
      <c r="H276" s="64"/>
      <c r="I276" s="64"/>
      <c r="J276" s="65"/>
    </row>
    <row r="277" spans="1:10" ht="15" x14ac:dyDescent="0.2">
      <c r="A277" s="61" t="s">
        <v>309</v>
      </c>
      <c r="B277" s="62" t="s">
        <v>244</v>
      </c>
      <c r="C277" s="74"/>
      <c r="D277" s="75"/>
      <c r="E277" s="64"/>
      <c r="F277" s="64"/>
      <c r="G277" s="64"/>
      <c r="H277" s="64"/>
      <c r="I277" s="64"/>
      <c r="J277" s="65"/>
    </row>
    <row r="278" spans="1:10" ht="14.25" x14ac:dyDescent="0.2">
      <c r="A278" s="66" t="s">
        <v>30</v>
      </c>
      <c r="B278" s="67" t="s">
        <v>130</v>
      </c>
      <c r="C278" s="70" t="s">
        <v>511</v>
      </c>
      <c r="D278" s="69">
        <v>270</v>
      </c>
      <c r="E278" s="64"/>
      <c r="F278" s="64"/>
      <c r="G278" s="64"/>
      <c r="H278" s="64"/>
      <c r="I278" s="64"/>
      <c r="J278" s="65"/>
    </row>
    <row r="279" spans="1:10" ht="14.25" x14ac:dyDescent="0.2">
      <c r="A279" s="66" t="s">
        <v>31</v>
      </c>
      <c r="B279" s="67" t="s">
        <v>131</v>
      </c>
      <c r="C279" s="68" t="s">
        <v>508</v>
      </c>
      <c r="D279" s="72">
        <v>16.05</v>
      </c>
      <c r="E279" s="64"/>
      <c r="F279" s="64"/>
      <c r="G279" s="64"/>
      <c r="H279" s="64"/>
      <c r="I279" s="64"/>
      <c r="J279" s="65"/>
    </row>
    <row r="280" spans="1:10" ht="14.25" x14ac:dyDescent="0.2">
      <c r="A280" s="66" t="s">
        <v>32</v>
      </c>
      <c r="B280" s="67" t="s">
        <v>139</v>
      </c>
      <c r="C280" s="68" t="s">
        <v>508</v>
      </c>
      <c r="D280" s="72">
        <v>11.42</v>
      </c>
      <c r="E280" s="64"/>
      <c r="F280" s="64"/>
      <c r="G280" s="64"/>
      <c r="H280" s="64"/>
      <c r="I280" s="64"/>
      <c r="J280" s="65"/>
    </row>
    <row r="281" spans="1:10" ht="14.25" x14ac:dyDescent="0.2">
      <c r="A281" s="66" t="s">
        <v>33</v>
      </c>
      <c r="B281" s="77" t="s">
        <v>91</v>
      </c>
      <c r="C281" s="70" t="s">
        <v>509</v>
      </c>
      <c r="D281" s="69">
        <v>39</v>
      </c>
      <c r="E281" s="64"/>
      <c r="F281" s="64"/>
      <c r="G281" s="64"/>
      <c r="H281" s="64"/>
      <c r="I281" s="64"/>
      <c r="J281" s="65"/>
    </row>
    <row r="282" spans="1:10" ht="14.25" x14ac:dyDescent="0.2">
      <c r="A282" s="66" t="s">
        <v>34</v>
      </c>
      <c r="B282" s="77" t="s">
        <v>140</v>
      </c>
      <c r="C282" s="70" t="s">
        <v>508</v>
      </c>
      <c r="D282" s="69">
        <v>80.709999999999994</v>
      </c>
      <c r="E282" s="64"/>
      <c r="F282" s="64"/>
      <c r="G282" s="64"/>
      <c r="H282" s="64"/>
      <c r="I282" s="64"/>
      <c r="J282" s="65"/>
    </row>
    <row r="283" spans="1:10" ht="25.5" x14ac:dyDescent="0.2">
      <c r="A283" s="66" t="s">
        <v>35</v>
      </c>
      <c r="B283" s="67" t="s">
        <v>243</v>
      </c>
      <c r="C283" s="68" t="s">
        <v>509</v>
      </c>
      <c r="D283" s="72">
        <v>7.5</v>
      </c>
      <c r="E283" s="64"/>
      <c r="F283" s="64"/>
      <c r="G283" s="64"/>
      <c r="H283" s="64"/>
      <c r="I283" s="64"/>
      <c r="J283" s="65"/>
    </row>
    <row r="284" spans="1:10" ht="14.25" x14ac:dyDescent="0.2">
      <c r="A284" s="66" t="s">
        <v>36</v>
      </c>
      <c r="B284" s="71" t="s">
        <v>141</v>
      </c>
      <c r="C284" s="68" t="s">
        <v>509</v>
      </c>
      <c r="D284" s="72">
        <v>0.56999999999999995</v>
      </c>
      <c r="E284" s="64"/>
      <c r="F284" s="64"/>
      <c r="G284" s="64"/>
      <c r="H284" s="64"/>
      <c r="I284" s="64"/>
      <c r="J284" s="65"/>
    </row>
    <row r="285" spans="1:10" ht="14.25" x14ac:dyDescent="0.2">
      <c r="A285" s="66" t="s">
        <v>37</v>
      </c>
      <c r="B285" s="71" t="s">
        <v>98</v>
      </c>
      <c r="C285" s="68" t="s">
        <v>509</v>
      </c>
      <c r="D285" s="72">
        <f>D281*1.15</f>
        <v>44.849999999999994</v>
      </c>
      <c r="E285" s="64"/>
      <c r="F285" s="64"/>
      <c r="G285" s="64"/>
      <c r="H285" s="64"/>
      <c r="I285" s="64"/>
      <c r="J285" s="65"/>
    </row>
    <row r="286" spans="1:10" ht="14.25" x14ac:dyDescent="0.2">
      <c r="A286" s="66" t="s">
        <v>38</v>
      </c>
      <c r="B286" s="71" t="s">
        <v>143</v>
      </c>
      <c r="C286" s="68" t="s">
        <v>508</v>
      </c>
      <c r="D286" s="72">
        <f>D280*1.1</f>
        <v>12.562000000000001</v>
      </c>
      <c r="E286" s="64"/>
      <c r="F286" s="64"/>
      <c r="G286" s="64"/>
      <c r="H286" s="64"/>
      <c r="I286" s="64"/>
      <c r="J286" s="65"/>
    </row>
    <row r="287" spans="1:10" ht="14.25" x14ac:dyDescent="0.2">
      <c r="A287" s="66" t="s">
        <v>39</v>
      </c>
      <c r="B287" s="71" t="s">
        <v>144</v>
      </c>
      <c r="C287" s="68" t="s">
        <v>508</v>
      </c>
      <c r="D287" s="72">
        <f>D279*1.1</f>
        <v>17.655000000000001</v>
      </c>
      <c r="E287" s="64"/>
      <c r="F287" s="64"/>
      <c r="G287" s="64"/>
      <c r="H287" s="64"/>
      <c r="I287" s="64"/>
      <c r="J287" s="65"/>
    </row>
    <row r="288" spans="1:10" ht="25.5" x14ac:dyDescent="0.2">
      <c r="A288" s="66" t="s">
        <v>40</v>
      </c>
      <c r="B288" s="77" t="s">
        <v>108</v>
      </c>
      <c r="C288" s="70" t="s">
        <v>508</v>
      </c>
      <c r="D288" s="69">
        <v>6.5</v>
      </c>
      <c r="E288" s="64"/>
      <c r="F288" s="64"/>
      <c r="G288" s="64"/>
      <c r="H288" s="64"/>
      <c r="I288" s="64"/>
      <c r="J288" s="65"/>
    </row>
    <row r="289" spans="1:10" ht="15" x14ac:dyDescent="0.2">
      <c r="A289" s="61" t="s">
        <v>310</v>
      </c>
      <c r="B289" s="62" t="s">
        <v>245</v>
      </c>
      <c r="C289" s="74"/>
      <c r="D289" s="75"/>
      <c r="E289" s="64"/>
      <c r="F289" s="64"/>
      <c r="G289" s="64"/>
      <c r="H289" s="64"/>
      <c r="I289" s="64"/>
      <c r="J289" s="65"/>
    </row>
    <row r="290" spans="1:10" ht="25.5" x14ac:dyDescent="0.2">
      <c r="A290" s="66" t="s">
        <v>513</v>
      </c>
      <c r="B290" s="71" t="s">
        <v>246</v>
      </c>
      <c r="C290" s="70" t="s">
        <v>508</v>
      </c>
      <c r="D290" s="72">
        <v>2.4500000000000002</v>
      </c>
      <c r="E290" s="64"/>
      <c r="F290" s="64"/>
      <c r="G290" s="64"/>
      <c r="H290" s="64"/>
      <c r="I290" s="64"/>
      <c r="J290" s="65"/>
    </row>
    <row r="291" spans="1:10" ht="25.5" x14ac:dyDescent="0.2">
      <c r="A291" s="66" t="s">
        <v>514</v>
      </c>
      <c r="B291" s="71" t="s">
        <v>247</v>
      </c>
      <c r="C291" s="70" t="s">
        <v>508</v>
      </c>
      <c r="D291" s="72">
        <v>2.4500000000000002</v>
      </c>
      <c r="E291" s="64"/>
      <c r="F291" s="64"/>
      <c r="G291" s="64"/>
      <c r="H291" s="64"/>
      <c r="I291" s="64"/>
      <c r="J291" s="65"/>
    </row>
    <row r="292" spans="1:10" ht="14.25" x14ac:dyDescent="0.2">
      <c r="A292" s="66" t="s">
        <v>515</v>
      </c>
      <c r="B292" s="71" t="s">
        <v>137</v>
      </c>
      <c r="C292" s="70" t="s">
        <v>508</v>
      </c>
      <c r="D292" s="72">
        <v>6.5</v>
      </c>
      <c r="E292" s="64"/>
      <c r="F292" s="64"/>
      <c r="G292" s="64"/>
      <c r="H292" s="64"/>
      <c r="I292" s="64"/>
      <c r="J292" s="65"/>
    </row>
    <row r="293" spans="1:10" ht="14.25" x14ac:dyDescent="0.2">
      <c r="A293" s="66"/>
      <c r="B293" s="138" t="s">
        <v>558</v>
      </c>
      <c r="C293" s="70"/>
      <c r="D293" s="69"/>
      <c r="E293" s="64"/>
      <c r="F293" s="64"/>
      <c r="G293" s="64"/>
      <c r="H293" s="64"/>
      <c r="I293" s="64"/>
      <c r="J293" s="65"/>
    </row>
    <row r="294" spans="1:10" ht="14.25" x14ac:dyDescent="0.2">
      <c r="A294" s="66"/>
      <c r="B294" s="77"/>
      <c r="C294" s="70"/>
      <c r="D294" s="69"/>
      <c r="E294" s="64"/>
      <c r="F294" s="64"/>
      <c r="G294" s="64"/>
      <c r="H294" s="64"/>
      <c r="I294" s="64"/>
      <c r="J294" s="65"/>
    </row>
    <row r="295" spans="1:10" ht="15" x14ac:dyDescent="0.2">
      <c r="A295" s="96">
        <v>2</v>
      </c>
      <c r="B295" s="97" t="s">
        <v>248</v>
      </c>
      <c r="C295" s="97"/>
      <c r="D295" s="97"/>
      <c r="E295" s="64"/>
      <c r="F295" s="64"/>
      <c r="G295" s="64"/>
      <c r="H295" s="64"/>
      <c r="I295" s="64"/>
      <c r="J295" s="65"/>
    </row>
    <row r="296" spans="1:10" ht="15" x14ac:dyDescent="0.2">
      <c r="A296" s="100" t="s">
        <v>314</v>
      </c>
      <c r="B296" s="101" t="s">
        <v>249</v>
      </c>
      <c r="C296" s="70"/>
      <c r="D296" s="69"/>
      <c r="E296" s="64"/>
      <c r="F296" s="64"/>
      <c r="G296" s="64"/>
      <c r="H296" s="64"/>
      <c r="I296" s="64"/>
      <c r="J296" s="65"/>
    </row>
    <row r="297" spans="1:10" ht="14.25" x14ac:dyDescent="0.2">
      <c r="A297" s="66" t="s">
        <v>41</v>
      </c>
      <c r="B297" s="102" t="s">
        <v>250</v>
      </c>
      <c r="C297" s="92" t="s">
        <v>511</v>
      </c>
      <c r="D297" s="85">
        <v>3654</v>
      </c>
      <c r="E297" s="64"/>
      <c r="F297" s="64"/>
      <c r="G297" s="64"/>
      <c r="H297" s="64"/>
      <c r="I297" s="64"/>
      <c r="J297" s="65"/>
    </row>
    <row r="298" spans="1:10" ht="14.25" x14ac:dyDescent="0.2">
      <c r="A298" s="66" t="s">
        <v>42</v>
      </c>
      <c r="B298" s="77" t="s">
        <v>251</v>
      </c>
      <c r="C298" s="92" t="s">
        <v>511</v>
      </c>
      <c r="D298" s="85">
        <v>3271</v>
      </c>
      <c r="E298" s="64"/>
      <c r="F298" s="64"/>
      <c r="G298" s="64"/>
      <c r="H298" s="64"/>
      <c r="I298" s="64"/>
      <c r="J298" s="65"/>
    </row>
    <row r="299" spans="1:10" ht="25.5" x14ac:dyDescent="0.2">
      <c r="A299" s="66" t="s">
        <v>43</v>
      </c>
      <c r="B299" s="77" t="s">
        <v>252</v>
      </c>
      <c r="C299" s="92" t="s">
        <v>511</v>
      </c>
      <c r="D299" s="85">
        <v>192</v>
      </c>
      <c r="E299" s="64"/>
      <c r="F299" s="64"/>
      <c r="G299" s="64"/>
      <c r="H299" s="64"/>
      <c r="I299" s="64"/>
      <c r="J299" s="65"/>
    </row>
    <row r="300" spans="1:10" ht="14.25" x14ac:dyDescent="0.2">
      <c r="A300" s="66" t="s">
        <v>44</v>
      </c>
      <c r="B300" s="103" t="s">
        <v>253</v>
      </c>
      <c r="C300" s="92" t="s">
        <v>511</v>
      </c>
      <c r="D300" s="85">
        <v>18</v>
      </c>
      <c r="E300" s="64"/>
      <c r="F300" s="64"/>
      <c r="G300" s="64"/>
      <c r="H300" s="64"/>
      <c r="I300" s="64"/>
      <c r="J300" s="65"/>
    </row>
    <row r="301" spans="1:10" ht="25.5" x14ac:dyDescent="0.2">
      <c r="A301" s="66" t="s">
        <v>516</v>
      </c>
      <c r="B301" s="77" t="s">
        <v>254</v>
      </c>
      <c r="C301" s="92" t="s">
        <v>511</v>
      </c>
      <c r="D301" s="85">
        <v>82</v>
      </c>
      <c r="E301" s="64"/>
      <c r="F301" s="64"/>
      <c r="G301" s="64"/>
      <c r="H301" s="64"/>
      <c r="I301" s="64"/>
      <c r="J301" s="65"/>
    </row>
    <row r="302" spans="1:10" ht="14.25" x14ac:dyDescent="0.2">
      <c r="A302" s="66" t="s">
        <v>517</v>
      </c>
      <c r="B302" s="103" t="s">
        <v>255</v>
      </c>
      <c r="C302" s="92" t="s">
        <v>511</v>
      </c>
      <c r="D302" s="85">
        <v>18</v>
      </c>
      <c r="E302" s="64"/>
      <c r="F302" s="64"/>
      <c r="G302" s="64"/>
      <c r="H302" s="64"/>
      <c r="I302" s="64"/>
      <c r="J302" s="65"/>
    </row>
    <row r="303" spans="1:10" ht="14.25" x14ac:dyDescent="0.2">
      <c r="A303" s="66" t="s">
        <v>518</v>
      </c>
      <c r="B303" s="103" t="s">
        <v>256</v>
      </c>
      <c r="C303" s="92" t="s">
        <v>511</v>
      </c>
      <c r="D303" s="85">
        <v>245</v>
      </c>
      <c r="E303" s="64"/>
      <c r="F303" s="64"/>
      <c r="G303" s="64"/>
      <c r="H303" s="64"/>
      <c r="I303" s="64"/>
      <c r="J303" s="65"/>
    </row>
    <row r="304" spans="1:10" ht="25.5" x14ac:dyDescent="0.2">
      <c r="A304" s="66" t="s">
        <v>519</v>
      </c>
      <c r="B304" s="103" t="s">
        <v>257</v>
      </c>
      <c r="C304" s="92" t="s">
        <v>511</v>
      </c>
      <c r="D304" s="85">
        <v>82</v>
      </c>
      <c r="E304" s="64"/>
      <c r="F304" s="64"/>
      <c r="G304" s="64"/>
      <c r="H304" s="64"/>
      <c r="I304" s="64"/>
      <c r="J304" s="65"/>
    </row>
    <row r="305" spans="1:10" ht="14.25" x14ac:dyDescent="0.2">
      <c r="A305" s="66" t="s">
        <v>520</v>
      </c>
      <c r="B305" s="103" t="s">
        <v>258</v>
      </c>
      <c r="C305" s="92" t="s">
        <v>511</v>
      </c>
      <c r="D305" s="85">
        <v>27</v>
      </c>
      <c r="E305" s="59"/>
      <c r="F305" s="59"/>
      <c r="G305" s="59"/>
      <c r="H305" s="59"/>
      <c r="I305" s="59"/>
      <c r="J305" s="60"/>
    </row>
    <row r="306" spans="1:10" ht="14.25" x14ac:dyDescent="0.2">
      <c r="A306" s="66" t="s">
        <v>521</v>
      </c>
      <c r="B306" s="77" t="s">
        <v>259</v>
      </c>
      <c r="C306" s="92" t="s">
        <v>511</v>
      </c>
      <c r="D306" s="85">
        <v>108</v>
      </c>
      <c r="E306" s="59"/>
      <c r="F306" s="59"/>
      <c r="G306" s="59"/>
      <c r="H306" s="59"/>
      <c r="I306" s="59"/>
      <c r="J306" s="60"/>
    </row>
    <row r="307" spans="1:10" ht="14.25" x14ac:dyDescent="0.2">
      <c r="A307" s="66" t="s">
        <v>522</v>
      </c>
      <c r="B307" s="77" t="s">
        <v>260</v>
      </c>
      <c r="C307" s="92" t="s">
        <v>511</v>
      </c>
      <c r="D307" s="85">
        <v>150</v>
      </c>
      <c r="E307" s="64"/>
      <c r="F307" s="64"/>
      <c r="G307" s="64"/>
      <c r="H307" s="64"/>
      <c r="I307" s="64"/>
      <c r="J307" s="65"/>
    </row>
    <row r="308" spans="1:10" ht="15" x14ac:dyDescent="0.2">
      <c r="A308" s="100" t="s">
        <v>315</v>
      </c>
      <c r="B308" s="106" t="s">
        <v>261</v>
      </c>
      <c r="C308" s="92"/>
      <c r="D308" s="85"/>
      <c r="E308" s="64"/>
      <c r="F308" s="64"/>
      <c r="G308" s="64"/>
      <c r="H308" s="64"/>
      <c r="I308" s="64"/>
      <c r="J308" s="65"/>
    </row>
    <row r="309" spans="1:10" ht="38.25" x14ac:dyDescent="0.2">
      <c r="A309" s="66" t="s">
        <v>316</v>
      </c>
      <c r="B309" s="77" t="s">
        <v>262</v>
      </c>
      <c r="C309" s="68" t="s">
        <v>507</v>
      </c>
      <c r="D309" s="69">
        <v>61</v>
      </c>
      <c r="E309" s="64"/>
      <c r="F309" s="64"/>
      <c r="G309" s="64"/>
      <c r="H309" s="64"/>
      <c r="I309" s="64"/>
      <c r="J309" s="65"/>
    </row>
    <row r="310" spans="1:10" ht="25.5" x14ac:dyDescent="0.2">
      <c r="A310" s="66" t="s">
        <v>317</v>
      </c>
      <c r="B310" s="77" t="s">
        <v>263</v>
      </c>
      <c r="C310" s="68" t="s">
        <v>507</v>
      </c>
      <c r="D310" s="69">
        <v>8</v>
      </c>
      <c r="E310" s="64"/>
      <c r="F310" s="64"/>
      <c r="G310" s="64"/>
      <c r="H310" s="64"/>
      <c r="I310" s="64"/>
      <c r="J310" s="65"/>
    </row>
    <row r="311" spans="1:10" ht="25.5" x14ac:dyDescent="0.2">
      <c r="A311" s="66" t="s">
        <v>318</v>
      </c>
      <c r="B311" s="77" t="s">
        <v>264</v>
      </c>
      <c r="C311" s="68" t="s">
        <v>507</v>
      </c>
      <c r="D311" s="69">
        <v>130</v>
      </c>
      <c r="E311" s="59"/>
      <c r="F311" s="59"/>
      <c r="G311" s="59"/>
      <c r="H311" s="59"/>
      <c r="I311" s="59"/>
      <c r="J311" s="60"/>
    </row>
    <row r="312" spans="1:10" ht="51" x14ac:dyDescent="0.2">
      <c r="A312" s="66" t="s">
        <v>319</v>
      </c>
      <c r="B312" s="77" t="s">
        <v>265</v>
      </c>
      <c r="C312" s="68" t="s">
        <v>507</v>
      </c>
      <c r="D312" s="69">
        <v>14</v>
      </c>
      <c r="E312" s="59"/>
      <c r="F312" s="59"/>
      <c r="G312" s="59"/>
      <c r="H312" s="59"/>
      <c r="I312" s="59"/>
      <c r="J312" s="60"/>
    </row>
    <row r="313" spans="1:10" ht="38.25" x14ac:dyDescent="0.2">
      <c r="A313" s="66" t="s">
        <v>320</v>
      </c>
      <c r="B313" s="77" t="s">
        <v>266</v>
      </c>
      <c r="C313" s="68" t="s">
        <v>507</v>
      </c>
      <c r="D313" s="69">
        <v>7</v>
      </c>
      <c r="E313" s="64"/>
      <c r="F313" s="64"/>
      <c r="G313" s="64"/>
      <c r="H313" s="64"/>
      <c r="I313" s="64"/>
      <c r="J313" s="65"/>
    </row>
    <row r="314" spans="1:10" ht="25.5" x14ac:dyDescent="0.2">
      <c r="A314" s="66" t="s">
        <v>523</v>
      </c>
      <c r="B314" s="77" t="s">
        <v>267</v>
      </c>
      <c r="C314" s="68" t="s">
        <v>507</v>
      </c>
      <c r="D314" s="69">
        <v>35</v>
      </c>
      <c r="E314" s="64"/>
      <c r="F314" s="64"/>
      <c r="G314" s="64"/>
      <c r="H314" s="64"/>
      <c r="I314" s="64"/>
      <c r="J314" s="65"/>
    </row>
    <row r="315" spans="1:10" ht="38.25" x14ac:dyDescent="0.2">
      <c r="A315" s="66" t="s">
        <v>524</v>
      </c>
      <c r="B315" s="77" t="s">
        <v>268</v>
      </c>
      <c r="C315" s="68" t="s">
        <v>507</v>
      </c>
      <c r="D315" s="69">
        <v>9</v>
      </c>
      <c r="E315" s="64"/>
      <c r="F315" s="64"/>
      <c r="G315" s="64"/>
      <c r="H315" s="64"/>
      <c r="I315" s="64"/>
      <c r="J315" s="65"/>
    </row>
    <row r="316" spans="1:10" ht="14.25" x14ac:dyDescent="0.2">
      <c r="A316" s="66" t="s">
        <v>525</v>
      </c>
      <c r="B316" s="77" t="s">
        <v>269</v>
      </c>
      <c r="C316" s="68" t="s">
        <v>507</v>
      </c>
      <c r="D316" s="69">
        <v>18</v>
      </c>
      <c r="E316" s="64"/>
      <c r="F316" s="64"/>
      <c r="G316" s="64"/>
      <c r="H316" s="64"/>
      <c r="I316" s="64"/>
      <c r="J316" s="65"/>
    </row>
    <row r="317" spans="1:10" ht="14.25" x14ac:dyDescent="0.2">
      <c r="A317" s="66" t="s">
        <v>526</v>
      </c>
      <c r="B317" s="77" t="s">
        <v>270</v>
      </c>
      <c r="C317" s="68" t="s">
        <v>507</v>
      </c>
      <c r="D317" s="69">
        <v>10</v>
      </c>
      <c r="E317" s="59"/>
      <c r="F317" s="59"/>
      <c r="G317" s="59"/>
      <c r="H317" s="59"/>
      <c r="I317" s="59"/>
      <c r="J317" s="60"/>
    </row>
    <row r="318" spans="1:10" ht="14.25" x14ac:dyDescent="0.2">
      <c r="A318" s="66" t="s">
        <v>527</v>
      </c>
      <c r="B318" s="77" t="s">
        <v>271</v>
      </c>
      <c r="C318" s="68" t="s">
        <v>507</v>
      </c>
      <c r="D318" s="69">
        <v>6</v>
      </c>
      <c r="E318" s="59"/>
      <c r="F318" s="59"/>
      <c r="G318" s="59"/>
      <c r="H318" s="59"/>
      <c r="I318" s="59"/>
      <c r="J318" s="60"/>
    </row>
    <row r="319" spans="1:10" ht="14.25" x14ac:dyDescent="0.2">
      <c r="A319" s="66" t="s">
        <v>528</v>
      </c>
      <c r="B319" s="77" t="s">
        <v>272</v>
      </c>
      <c r="C319" s="68" t="s">
        <v>507</v>
      </c>
      <c r="D319" s="69">
        <v>23</v>
      </c>
      <c r="E319" s="64"/>
      <c r="F319" s="64"/>
      <c r="G319" s="64"/>
      <c r="H319" s="64"/>
      <c r="I319" s="64"/>
      <c r="J319" s="65"/>
    </row>
    <row r="320" spans="1:10" ht="14.25" x14ac:dyDescent="0.2">
      <c r="A320" s="66" t="s">
        <v>529</v>
      </c>
      <c r="B320" s="77" t="s">
        <v>273</v>
      </c>
      <c r="C320" s="68" t="s">
        <v>507</v>
      </c>
      <c r="D320" s="69">
        <v>1</v>
      </c>
      <c r="E320" s="64"/>
      <c r="F320" s="64"/>
      <c r="G320" s="64"/>
      <c r="H320" s="64"/>
      <c r="I320" s="64"/>
      <c r="J320" s="65"/>
    </row>
    <row r="321" spans="1:10" ht="25.5" x14ac:dyDescent="0.2">
      <c r="A321" s="66" t="s">
        <v>530</v>
      </c>
      <c r="B321" s="77" t="s">
        <v>274</v>
      </c>
      <c r="C321" s="68" t="s">
        <v>507</v>
      </c>
      <c r="D321" s="69">
        <v>2</v>
      </c>
      <c r="E321" s="64"/>
      <c r="F321" s="64"/>
      <c r="G321" s="64"/>
      <c r="H321" s="64"/>
      <c r="I321" s="64"/>
      <c r="J321" s="65"/>
    </row>
    <row r="322" spans="1:10" ht="25.5" x14ac:dyDescent="0.2">
      <c r="A322" s="66" t="s">
        <v>531</v>
      </c>
      <c r="B322" s="77" t="s">
        <v>275</v>
      </c>
      <c r="C322" s="68" t="s">
        <v>507</v>
      </c>
      <c r="D322" s="69">
        <v>107</v>
      </c>
      <c r="E322" s="64"/>
      <c r="F322" s="64"/>
      <c r="G322" s="64"/>
      <c r="H322" s="64"/>
      <c r="I322" s="64"/>
      <c r="J322" s="65"/>
    </row>
    <row r="323" spans="1:10" ht="25.5" x14ac:dyDescent="0.2">
      <c r="A323" s="66" t="s">
        <v>532</v>
      </c>
      <c r="B323" s="77" t="s">
        <v>276</v>
      </c>
      <c r="C323" s="68" t="s">
        <v>507</v>
      </c>
      <c r="D323" s="69">
        <v>7</v>
      </c>
      <c r="E323" s="64"/>
      <c r="F323" s="64"/>
      <c r="G323" s="64"/>
      <c r="H323" s="64"/>
      <c r="I323" s="64"/>
      <c r="J323" s="65"/>
    </row>
    <row r="324" spans="1:10" ht="14.25" x14ac:dyDescent="0.2">
      <c r="A324" s="66" t="s">
        <v>533</v>
      </c>
      <c r="B324" s="77" t="s">
        <v>277</v>
      </c>
      <c r="C324" s="68" t="s">
        <v>507</v>
      </c>
      <c r="D324" s="69">
        <v>2</v>
      </c>
      <c r="E324" s="64"/>
      <c r="F324" s="64"/>
      <c r="G324" s="64"/>
      <c r="H324" s="64"/>
      <c r="I324" s="64"/>
      <c r="J324" s="65"/>
    </row>
    <row r="325" spans="1:10" ht="14.25" x14ac:dyDescent="0.2">
      <c r="A325" s="66" t="s">
        <v>534</v>
      </c>
      <c r="B325" s="77" t="s">
        <v>278</v>
      </c>
      <c r="C325" s="68" t="s">
        <v>507</v>
      </c>
      <c r="D325" s="69">
        <v>1</v>
      </c>
      <c r="E325" s="64"/>
      <c r="F325" s="64"/>
      <c r="G325" s="64"/>
      <c r="H325" s="64"/>
      <c r="I325" s="64"/>
      <c r="J325" s="65"/>
    </row>
    <row r="326" spans="1:10" ht="15" x14ac:dyDescent="0.2">
      <c r="A326" s="100" t="s">
        <v>321</v>
      </c>
      <c r="B326" s="106" t="s">
        <v>279</v>
      </c>
      <c r="C326" s="92"/>
      <c r="D326" s="85"/>
      <c r="E326" s="64"/>
      <c r="F326" s="64"/>
      <c r="G326" s="64"/>
      <c r="H326" s="64"/>
      <c r="I326" s="64"/>
      <c r="J326" s="65"/>
    </row>
    <row r="327" spans="1:10" ht="51" x14ac:dyDescent="0.2">
      <c r="A327" s="66" t="s">
        <v>322</v>
      </c>
      <c r="B327" s="71" t="s">
        <v>280</v>
      </c>
      <c r="C327" s="68" t="s">
        <v>507</v>
      </c>
      <c r="D327" s="72">
        <v>1</v>
      </c>
      <c r="E327" s="64"/>
      <c r="F327" s="64"/>
      <c r="G327" s="64"/>
      <c r="H327" s="64"/>
      <c r="I327" s="64"/>
      <c r="J327" s="65"/>
    </row>
    <row r="328" spans="1:10" ht="38.25" x14ac:dyDescent="0.2">
      <c r="A328" s="66" t="s">
        <v>323</v>
      </c>
      <c r="B328" s="71" t="s">
        <v>281</v>
      </c>
      <c r="C328" s="68" t="s">
        <v>507</v>
      </c>
      <c r="D328" s="72">
        <v>1</v>
      </c>
      <c r="E328" s="59"/>
      <c r="F328" s="59"/>
      <c r="G328" s="59"/>
      <c r="H328" s="59"/>
      <c r="I328" s="59"/>
      <c r="J328" s="60"/>
    </row>
    <row r="329" spans="1:10" ht="38.25" x14ac:dyDescent="0.2">
      <c r="A329" s="66" t="s">
        <v>324</v>
      </c>
      <c r="B329" s="71" t="s">
        <v>282</v>
      </c>
      <c r="C329" s="68" t="s">
        <v>507</v>
      </c>
      <c r="D329" s="72">
        <v>1</v>
      </c>
      <c r="E329" s="64"/>
      <c r="F329" s="64"/>
      <c r="G329" s="64"/>
      <c r="H329" s="64"/>
      <c r="I329" s="64"/>
      <c r="J329" s="65"/>
    </row>
    <row r="330" spans="1:10" ht="38.25" x14ac:dyDescent="0.2">
      <c r="A330" s="66" t="s">
        <v>325</v>
      </c>
      <c r="B330" s="71" t="s">
        <v>283</v>
      </c>
      <c r="C330" s="68" t="s">
        <v>507</v>
      </c>
      <c r="D330" s="72">
        <v>1</v>
      </c>
      <c r="E330" s="64"/>
      <c r="F330" s="64"/>
      <c r="G330" s="64"/>
      <c r="H330" s="64"/>
      <c r="I330" s="64"/>
      <c r="J330" s="65"/>
    </row>
    <row r="331" spans="1:10" ht="38.25" x14ac:dyDescent="0.2">
      <c r="A331" s="66" t="s">
        <v>326</v>
      </c>
      <c r="B331" s="71" t="s">
        <v>284</v>
      </c>
      <c r="C331" s="68" t="s">
        <v>507</v>
      </c>
      <c r="D331" s="72">
        <v>1</v>
      </c>
      <c r="E331" s="64"/>
      <c r="F331" s="64"/>
      <c r="G331" s="64"/>
      <c r="H331" s="64"/>
      <c r="I331" s="64"/>
      <c r="J331" s="65"/>
    </row>
    <row r="332" spans="1:10" ht="38.25" x14ac:dyDescent="0.2">
      <c r="A332" s="66" t="s">
        <v>327</v>
      </c>
      <c r="B332" s="71" t="s">
        <v>285</v>
      </c>
      <c r="C332" s="68" t="s">
        <v>507</v>
      </c>
      <c r="D332" s="72">
        <v>1</v>
      </c>
      <c r="E332" s="64"/>
      <c r="F332" s="64"/>
      <c r="G332" s="64"/>
      <c r="H332" s="64"/>
      <c r="I332" s="64"/>
      <c r="J332" s="65"/>
    </row>
    <row r="333" spans="1:10" ht="15" x14ac:dyDescent="0.2">
      <c r="A333" s="100" t="s">
        <v>328</v>
      </c>
      <c r="B333" s="106" t="s">
        <v>286</v>
      </c>
      <c r="C333" s="92"/>
      <c r="D333" s="85"/>
      <c r="E333" s="64"/>
      <c r="F333" s="64"/>
      <c r="G333" s="64"/>
      <c r="H333" s="64"/>
      <c r="I333" s="64"/>
      <c r="J333" s="65"/>
    </row>
    <row r="334" spans="1:10" ht="25.5" x14ac:dyDescent="0.2">
      <c r="A334" s="66" t="s">
        <v>329</v>
      </c>
      <c r="B334" s="77" t="s">
        <v>287</v>
      </c>
      <c r="C334" s="92" t="s">
        <v>511</v>
      </c>
      <c r="D334" s="85">
        <v>70</v>
      </c>
      <c r="E334" s="64"/>
      <c r="F334" s="64"/>
      <c r="G334" s="64"/>
      <c r="H334" s="64"/>
      <c r="I334" s="64"/>
      <c r="J334" s="65"/>
    </row>
    <row r="335" spans="1:10" ht="25.5" x14ac:dyDescent="0.2">
      <c r="A335" s="66" t="s">
        <v>330</v>
      </c>
      <c r="B335" s="93" t="s">
        <v>288</v>
      </c>
      <c r="C335" s="105" t="s">
        <v>511</v>
      </c>
      <c r="D335" s="85">
        <v>19</v>
      </c>
      <c r="E335" s="59"/>
      <c r="F335" s="59"/>
      <c r="G335" s="59"/>
      <c r="H335" s="59"/>
      <c r="I335" s="59"/>
      <c r="J335" s="60"/>
    </row>
    <row r="336" spans="1:10" ht="25.5" x14ac:dyDescent="0.2">
      <c r="A336" s="66" t="s">
        <v>331</v>
      </c>
      <c r="B336" s="71" t="s">
        <v>289</v>
      </c>
      <c r="C336" s="82" t="s">
        <v>511</v>
      </c>
      <c r="D336" s="85">
        <v>9</v>
      </c>
      <c r="E336" s="64"/>
      <c r="F336" s="64"/>
      <c r="G336" s="64"/>
      <c r="H336" s="64"/>
      <c r="I336" s="64"/>
      <c r="J336" s="65"/>
    </row>
    <row r="337" spans="1:10" ht="25.5" x14ac:dyDescent="0.2">
      <c r="A337" s="66" t="s">
        <v>332</v>
      </c>
      <c r="B337" s="71" t="s">
        <v>290</v>
      </c>
      <c r="C337" s="82" t="s">
        <v>511</v>
      </c>
      <c r="D337" s="85">
        <v>6</v>
      </c>
      <c r="E337" s="64"/>
      <c r="F337" s="64"/>
      <c r="G337" s="64"/>
      <c r="H337" s="64"/>
      <c r="I337" s="64"/>
      <c r="J337" s="65"/>
    </row>
    <row r="338" spans="1:10" ht="25.5" x14ac:dyDescent="0.2">
      <c r="A338" s="66" t="s">
        <v>333</v>
      </c>
      <c r="B338" s="77" t="s">
        <v>291</v>
      </c>
      <c r="C338" s="92" t="s">
        <v>511</v>
      </c>
      <c r="D338" s="85">
        <v>28</v>
      </c>
      <c r="E338" s="64"/>
      <c r="F338" s="64"/>
      <c r="G338" s="64"/>
      <c r="H338" s="64"/>
      <c r="I338" s="64"/>
      <c r="J338" s="65"/>
    </row>
    <row r="339" spans="1:10" ht="14.25" x14ac:dyDescent="0.2">
      <c r="A339" s="66" t="s">
        <v>334</v>
      </c>
      <c r="B339" s="93" t="s">
        <v>207</v>
      </c>
      <c r="C339" s="92" t="s">
        <v>511</v>
      </c>
      <c r="D339" s="85">
        <v>5</v>
      </c>
      <c r="E339" s="64"/>
      <c r="F339" s="64"/>
      <c r="G339" s="64"/>
      <c r="H339" s="64"/>
      <c r="I339" s="64"/>
      <c r="J339" s="65"/>
    </row>
    <row r="340" spans="1:10" ht="25.5" x14ac:dyDescent="0.2">
      <c r="A340" s="66" t="s">
        <v>335</v>
      </c>
      <c r="B340" s="90" t="s">
        <v>292</v>
      </c>
      <c r="C340" s="105" t="s">
        <v>511</v>
      </c>
      <c r="D340" s="88">
        <v>14</v>
      </c>
      <c r="E340" s="64"/>
      <c r="F340" s="64"/>
      <c r="G340" s="64"/>
      <c r="H340" s="64"/>
      <c r="I340" s="64"/>
      <c r="J340" s="65"/>
    </row>
    <row r="341" spans="1:10" ht="38.25" x14ac:dyDescent="0.2">
      <c r="A341" s="66" t="s">
        <v>535</v>
      </c>
      <c r="B341" s="93" t="s">
        <v>293</v>
      </c>
      <c r="C341" s="92" t="s">
        <v>511</v>
      </c>
      <c r="D341" s="85">
        <v>143</v>
      </c>
      <c r="E341" s="64"/>
      <c r="F341" s="64"/>
      <c r="G341" s="64"/>
      <c r="H341" s="64"/>
      <c r="I341" s="64"/>
      <c r="J341" s="65"/>
    </row>
    <row r="342" spans="1:10" ht="14.25" x14ac:dyDescent="0.2">
      <c r="A342" s="66" t="s">
        <v>337</v>
      </c>
      <c r="B342" s="93" t="s">
        <v>294</v>
      </c>
      <c r="C342" s="92" t="s">
        <v>511</v>
      </c>
      <c r="D342" s="85">
        <v>143</v>
      </c>
      <c r="E342" s="64"/>
      <c r="F342" s="64"/>
      <c r="G342" s="64"/>
      <c r="H342" s="64"/>
      <c r="I342" s="64"/>
      <c r="J342" s="65"/>
    </row>
    <row r="343" spans="1:10" ht="14.25" x14ac:dyDescent="0.2">
      <c r="A343" s="66" t="s">
        <v>536</v>
      </c>
      <c r="B343" s="93" t="s">
        <v>295</v>
      </c>
      <c r="C343" s="92" t="s">
        <v>511</v>
      </c>
      <c r="D343" s="85">
        <v>95</v>
      </c>
      <c r="E343" s="64"/>
      <c r="F343" s="64"/>
      <c r="G343" s="64"/>
      <c r="H343" s="64"/>
      <c r="I343" s="64"/>
      <c r="J343" s="65"/>
    </row>
    <row r="344" spans="1:10" ht="25.5" x14ac:dyDescent="0.2">
      <c r="A344" s="66" t="s">
        <v>537</v>
      </c>
      <c r="B344" s="93" t="s">
        <v>296</v>
      </c>
      <c r="C344" s="68" t="s">
        <v>507</v>
      </c>
      <c r="D344" s="69">
        <v>26</v>
      </c>
      <c r="E344" s="64"/>
      <c r="F344" s="64"/>
      <c r="G344" s="64"/>
      <c r="H344" s="64"/>
      <c r="I344" s="64"/>
      <c r="J344" s="65"/>
    </row>
    <row r="345" spans="1:10" ht="14.25" x14ac:dyDescent="0.2">
      <c r="A345" s="66" t="s">
        <v>538</v>
      </c>
      <c r="B345" s="104" t="s">
        <v>197</v>
      </c>
      <c r="C345" s="92" t="s">
        <v>507</v>
      </c>
      <c r="D345" s="85">
        <v>2</v>
      </c>
      <c r="E345" s="64"/>
      <c r="F345" s="64"/>
      <c r="G345" s="64"/>
      <c r="H345" s="64"/>
      <c r="I345" s="64"/>
      <c r="J345" s="65"/>
    </row>
    <row r="346" spans="1:10" ht="14.25" x14ac:dyDescent="0.2">
      <c r="A346" s="66" t="s">
        <v>539</v>
      </c>
      <c r="B346" s="104" t="s">
        <v>297</v>
      </c>
      <c r="C346" s="92" t="s">
        <v>507</v>
      </c>
      <c r="D346" s="85">
        <v>1</v>
      </c>
      <c r="E346" s="64"/>
      <c r="F346" s="64"/>
      <c r="G346" s="64"/>
      <c r="H346" s="64"/>
      <c r="I346" s="64"/>
      <c r="J346" s="65"/>
    </row>
    <row r="347" spans="1:10" ht="15" x14ac:dyDescent="0.2">
      <c r="A347" s="100" t="s">
        <v>338</v>
      </c>
      <c r="B347" s="95" t="s">
        <v>223</v>
      </c>
      <c r="C347" s="92"/>
      <c r="D347" s="85"/>
      <c r="E347" s="64"/>
      <c r="F347" s="64"/>
      <c r="G347" s="64"/>
      <c r="H347" s="64"/>
      <c r="I347" s="64"/>
      <c r="J347" s="65"/>
    </row>
    <row r="348" spans="1:10" ht="14.25" x14ac:dyDescent="0.2">
      <c r="A348" s="66" t="s">
        <v>339</v>
      </c>
      <c r="B348" s="93" t="s">
        <v>224</v>
      </c>
      <c r="C348" s="92" t="s">
        <v>511</v>
      </c>
      <c r="D348" s="85">
        <v>75</v>
      </c>
      <c r="E348" s="64"/>
      <c r="F348" s="64"/>
      <c r="G348" s="64"/>
      <c r="H348" s="64"/>
      <c r="I348" s="64"/>
      <c r="J348" s="65"/>
    </row>
    <row r="349" spans="1:10" ht="14.25" x14ac:dyDescent="0.2">
      <c r="A349" s="66" t="s">
        <v>340</v>
      </c>
      <c r="B349" s="93" t="s">
        <v>225</v>
      </c>
      <c r="C349" s="92" t="s">
        <v>511</v>
      </c>
      <c r="D349" s="85">
        <v>261</v>
      </c>
      <c r="E349" s="64"/>
      <c r="F349" s="64"/>
      <c r="G349" s="64"/>
      <c r="H349" s="64"/>
      <c r="I349" s="64"/>
      <c r="J349" s="65"/>
    </row>
    <row r="350" spans="1:10" ht="14.25" x14ac:dyDescent="0.2">
      <c r="A350" s="66" t="s">
        <v>341</v>
      </c>
      <c r="B350" s="93" t="s">
        <v>226</v>
      </c>
      <c r="C350" s="92" t="s">
        <v>507</v>
      </c>
      <c r="D350" s="85">
        <v>19</v>
      </c>
      <c r="E350" s="64"/>
      <c r="F350" s="64"/>
      <c r="G350" s="64"/>
      <c r="H350" s="64"/>
      <c r="I350" s="64"/>
      <c r="J350" s="65"/>
    </row>
    <row r="351" spans="1:10" ht="25.5" x14ac:dyDescent="0.2">
      <c r="A351" s="66" t="s">
        <v>342</v>
      </c>
      <c r="B351" s="93" t="s">
        <v>298</v>
      </c>
      <c r="C351" s="92" t="s">
        <v>507</v>
      </c>
      <c r="D351" s="85">
        <v>38</v>
      </c>
      <c r="E351" s="64"/>
      <c r="F351" s="64"/>
      <c r="G351" s="64"/>
      <c r="H351" s="64"/>
      <c r="I351" s="64"/>
      <c r="J351" s="65"/>
    </row>
    <row r="352" spans="1:10" ht="25.5" x14ac:dyDescent="0.2">
      <c r="A352" s="66" t="s">
        <v>343</v>
      </c>
      <c r="B352" s="93" t="s">
        <v>299</v>
      </c>
      <c r="C352" s="92" t="s">
        <v>507</v>
      </c>
      <c r="D352" s="85">
        <v>3</v>
      </c>
      <c r="E352" s="64"/>
      <c r="F352" s="64"/>
      <c r="G352" s="64"/>
      <c r="H352" s="64"/>
      <c r="I352" s="64"/>
      <c r="J352" s="65"/>
    </row>
    <row r="353" spans="1:10" ht="25.5" x14ac:dyDescent="0.2">
      <c r="A353" s="66" t="s">
        <v>344</v>
      </c>
      <c r="B353" s="93" t="s">
        <v>300</v>
      </c>
      <c r="C353" s="92" t="s">
        <v>507</v>
      </c>
      <c r="D353" s="85">
        <v>39</v>
      </c>
      <c r="E353" s="64"/>
      <c r="F353" s="64"/>
      <c r="G353" s="64"/>
      <c r="H353" s="64"/>
      <c r="I353" s="64"/>
      <c r="J353" s="65"/>
    </row>
    <row r="354" spans="1:10" ht="25.5" x14ac:dyDescent="0.2">
      <c r="A354" s="66" t="s">
        <v>345</v>
      </c>
      <c r="B354" s="93" t="s">
        <v>301</v>
      </c>
      <c r="C354" s="92" t="s">
        <v>507</v>
      </c>
      <c r="D354" s="85">
        <v>31</v>
      </c>
      <c r="E354" s="64"/>
      <c r="F354" s="64"/>
      <c r="G354" s="64"/>
      <c r="H354" s="64"/>
      <c r="I354" s="64"/>
      <c r="J354" s="65"/>
    </row>
    <row r="355" spans="1:10" ht="14.25" x14ac:dyDescent="0.2">
      <c r="A355" s="66" t="s">
        <v>346</v>
      </c>
      <c r="B355" s="90" t="s">
        <v>232</v>
      </c>
      <c r="C355" s="92" t="s">
        <v>507</v>
      </c>
      <c r="D355" s="85">
        <v>31</v>
      </c>
      <c r="E355" s="59"/>
      <c r="F355" s="59"/>
      <c r="G355" s="59"/>
      <c r="H355" s="59"/>
      <c r="I355" s="59"/>
      <c r="J355" s="60"/>
    </row>
    <row r="356" spans="1:10" ht="14.25" x14ac:dyDescent="0.2">
      <c r="A356" s="66" t="s">
        <v>540</v>
      </c>
      <c r="B356" s="90" t="s">
        <v>233</v>
      </c>
      <c r="C356" s="92" t="s">
        <v>507</v>
      </c>
      <c r="D356" s="85">
        <v>31</v>
      </c>
      <c r="E356" s="59"/>
      <c r="F356" s="59"/>
      <c r="G356" s="59"/>
      <c r="H356" s="59"/>
      <c r="I356" s="59"/>
      <c r="J356" s="60"/>
    </row>
    <row r="357" spans="1:10" ht="14.25" x14ac:dyDescent="0.2">
      <c r="A357" s="66" t="s">
        <v>541</v>
      </c>
      <c r="B357" s="90" t="s">
        <v>302</v>
      </c>
      <c r="C357" s="92" t="s">
        <v>507</v>
      </c>
      <c r="D357" s="85">
        <v>13</v>
      </c>
      <c r="E357" s="64"/>
      <c r="F357" s="64"/>
      <c r="G357" s="64"/>
      <c r="H357" s="64"/>
      <c r="I357" s="64"/>
      <c r="J357" s="65"/>
    </row>
    <row r="358" spans="1:10" ht="25.5" x14ac:dyDescent="0.2">
      <c r="A358" s="66" t="s">
        <v>542</v>
      </c>
      <c r="B358" s="90" t="s">
        <v>303</v>
      </c>
      <c r="C358" s="92" t="s">
        <v>507</v>
      </c>
      <c r="D358" s="85">
        <v>1</v>
      </c>
      <c r="E358" s="64"/>
      <c r="F358" s="64"/>
      <c r="G358" s="64"/>
      <c r="H358" s="64"/>
      <c r="I358" s="64"/>
      <c r="J358" s="65"/>
    </row>
    <row r="359" spans="1:10" ht="25.5" x14ac:dyDescent="0.2">
      <c r="A359" s="66" t="s">
        <v>543</v>
      </c>
      <c r="B359" s="90" t="s">
        <v>304</v>
      </c>
      <c r="C359" s="92" t="s">
        <v>507</v>
      </c>
      <c r="D359" s="85">
        <v>19</v>
      </c>
      <c r="E359" s="64"/>
      <c r="F359" s="64"/>
      <c r="G359" s="64"/>
      <c r="H359" s="64"/>
      <c r="I359" s="64"/>
      <c r="J359" s="65"/>
    </row>
    <row r="360" spans="1:10" ht="25.5" x14ac:dyDescent="0.2">
      <c r="A360" s="66" t="s">
        <v>544</v>
      </c>
      <c r="B360" s="90" t="s">
        <v>305</v>
      </c>
      <c r="C360" s="92" t="s">
        <v>507</v>
      </c>
      <c r="D360" s="85">
        <v>19</v>
      </c>
      <c r="E360" s="64"/>
      <c r="F360" s="64"/>
      <c r="G360" s="64"/>
      <c r="H360" s="64"/>
      <c r="I360" s="64"/>
      <c r="J360" s="65"/>
    </row>
    <row r="361" spans="1:10" ht="25.5" x14ac:dyDescent="0.2">
      <c r="A361" s="66" t="s">
        <v>545</v>
      </c>
      <c r="B361" s="90" t="s">
        <v>306</v>
      </c>
      <c r="C361" s="92" t="s">
        <v>507</v>
      </c>
      <c r="D361" s="85">
        <v>31</v>
      </c>
      <c r="E361" s="64"/>
      <c r="F361" s="64"/>
      <c r="G361" s="64"/>
      <c r="H361" s="64"/>
      <c r="I361" s="64"/>
      <c r="J361" s="65"/>
    </row>
    <row r="362" spans="1:10" ht="14.25" x14ac:dyDescent="0.2">
      <c r="A362" s="66"/>
      <c r="B362" s="138" t="s">
        <v>559</v>
      </c>
      <c r="C362" s="92"/>
      <c r="D362" s="85"/>
      <c r="E362" s="64"/>
      <c r="F362" s="64"/>
      <c r="G362" s="64"/>
      <c r="H362" s="64"/>
      <c r="I362" s="64"/>
      <c r="J362" s="65"/>
    </row>
    <row r="363" spans="1:10" ht="14.25" x14ac:dyDescent="0.2">
      <c r="A363" s="66"/>
      <c r="B363" s="77"/>
      <c r="C363" s="92"/>
      <c r="D363" s="85"/>
      <c r="E363" s="64"/>
      <c r="F363" s="64"/>
      <c r="G363" s="64"/>
      <c r="H363" s="64"/>
      <c r="I363" s="64"/>
      <c r="J363" s="65"/>
    </row>
    <row r="364" spans="1:10" ht="15" x14ac:dyDescent="0.2">
      <c r="A364" s="96">
        <v>3</v>
      </c>
      <c r="B364" s="97" t="s">
        <v>307</v>
      </c>
      <c r="C364" s="73"/>
      <c r="D364" s="80"/>
      <c r="E364" s="64"/>
      <c r="F364" s="64"/>
      <c r="G364" s="64"/>
      <c r="H364" s="64"/>
      <c r="I364" s="64"/>
      <c r="J364" s="65"/>
    </row>
    <row r="365" spans="1:10" ht="14.25" x14ac:dyDescent="0.2">
      <c r="A365" s="66" t="s">
        <v>380</v>
      </c>
      <c r="B365" s="76" t="s">
        <v>236</v>
      </c>
      <c r="C365" s="108" t="s">
        <v>508</v>
      </c>
      <c r="D365" s="109">
        <v>120</v>
      </c>
      <c r="E365" s="64"/>
      <c r="F365" s="64"/>
      <c r="G365" s="64"/>
      <c r="H365" s="64"/>
      <c r="I365" s="64"/>
      <c r="J365" s="65"/>
    </row>
    <row r="366" spans="1:10" ht="14.25" x14ac:dyDescent="0.2">
      <c r="A366" s="58"/>
      <c r="B366" s="138" t="s">
        <v>560</v>
      </c>
      <c r="C366" s="63"/>
      <c r="D366" s="64"/>
      <c r="E366" s="64"/>
      <c r="F366" s="64"/>
      <c r="G366" s="64"/>
      <c r="H366" s="64"/>
      <c r="I366" s="64"/>
      <c r="J366" s="65"/>
    </row>
    <row r="367" spans="1:10" ht="14.25" x14ac:dyDescent="0.2">
      <c r="A367" s="58"/>
      <c r="B367" s="110"/>
      <c r="C367" s="63"/>
      <c r="D367" s="64"/>
      <c r="E367" s="64"/>
      <c r="F367" s="64"/>
      <c r="G367" s="64"/>
      <c r="H367" s="64"/>
      <c r="I367" s="64"/>
      <c r="J367" s="65"/>
    </row>
    <row r="368" spans="1:10" ht="14.25" x14ac:dyDescent="0.2">
      <c r="A368" s="58"/>
      <c r="B368" s="138" t="s">
        <v>548</v>
      </c>
      <c r="C368" s="63"/>
      <c r="D368" s="64"/>
      <c r="E368" s="64"/>
      <c r="F368" s="64"/>
      <c r="G368" s="64"/>
      <c r="H368" s="64"/>
      <c r="I368" s="64"/>
      <c r="J368" s="65"/>
    </row>
    <row r="369" spans="1:10" ht="14.25" x14ac:dyDescent="0.2">
      <c r="A369" s="58"/>
      <c r="B369" s="138"/>
      <c r="C369" s="63"/>
      <c r="D369" s="64"/>
      <c r="E369" s="64"/>
      <c r="F369" s="64"/>
      <c r="G369" s="64"/>
      <c r="H369" s="64"/>
      <c r="I369" s="64"/>
      <c r="J369" s="65"/>
    </row>
    <row r="370" spans="1:10" x14ac:dyDescent="0.2">
      <c r="A370" s="112"/>
      <c r="B370" s="132" t="s">
        <v>17</v>
      </c>
      <c r="C370" s="113"/>
      <c r="D370" s="113"/>
      <c r="E370" s="113"/>
      <c r="F370" s="114"/>
      <c r="G370" s="115"/>
      <c r="H370" s="113"/>
      <c r="I370" s="115"/>
      <c r="J370" s="116"/>
    </row>
    <row r="371" spans="1:10" x14ac:dyDescent="0.2">
      <c r="A371" s="162" t="s">
        <v>575</v>
      </c>
      <c r="B371" s="163" t="s">
        <v>577</v>
      </c>
      <c r="C371" s="164" t="s">
        <v>13</v>
      </c>
      <c r="D371" s="165">
        <v>1</v>
      </c>
      <c r="E371" s="165"/>
      <c r="F371" s="165"/>
      <c r="G371" s="165"/>
      <c r="H371" s="165"/>
      <c r="I371" s="166"/>
      <c r="J371" s="167"/>
    </row>
    <row r="372" spans="1:10" ht="16.5" customHeight="1" x14ac:dyDescent="0.2">
      <c r="A372" s="168"/>
      <c r="B372" s="169" t="s">
        <v>561</v>
      </c>
      <c r="C372" s="170"/>
      <c r="D372" s="170"/>
      <c r="E372" s="171"/>
      <c r="F372" s="172"/>
      <c r="G372" s="173"/>
      <c r="H372" s="174"/>
      <c r="I372" s="175"/>
      <c r="J372" s="176"/>
    </row>
    <row r="373" spans="1:10" ht="16.5" customHeight="1" x14ac:dyDescent="0.2">
      <c r="A373" s="177"/>
      <c r="B373" s="178" t="s">
        <v>578</v>
      </c>
      <c r="C373" s="179"/>
      <c r="D373" s="180"/>
      <c r="E373" s="181"/>
      <c r="F373" s="181"/>
      <c r="G373" s="181"/>
      <c r="H373" s="181"/>
      <c r="I373" s="180"/>
      <c r="J373" s="176"/>
    </row>
    <row r="374" spans="1:10" ht="19.5" customHeight="1" thickBot="1" x14ac:dyDescent="0.25">
      <c r="A374" s="182"/>
      <c r="B374" s="183" t="s">
        <v>562</v>
      </c>
      <c r="C374" s="184"/>
      <c r="D374" s="184"/>
      <c r="E374" s="185"/>
      <c r="F374" s="185"/>
      <c r="G374" s="186"/>
      <c r="H374" s="186"/>
      <c r="I374" s="184"/>
      <c r="J374" s="187"/>
    </row>
  </sheetData>
  <mergeCells count="8">
    <mergeCell ref="B2:F2"/>
    <mergeCell ref="B3:F3"/>
    <mergeCell ref="B4:F4"/>
    <mergeCell ref="A12:J12"/>
    <mergeCell ref="B6:G6"/>
    <mergeCell ref="B7:H7"/>
    <mergeCell ref="B8:G8"/>
    <mergeCell ref="H8:J8"/>
  </mergeCells>
  <printOptions horizontalCentered="1"/>
  <pageMargins left="0.70866141732283472" right="0.70866141732283472" top="0.78740157480314965" bottom="0.78740157480314965" header="0.39370078740157483" footer="0.39370078740157483"/>
  <pageSetup paperSize="9" scale="65" fitToHeight="12" orientation="landscape" horizontalDpi="4294967295" verticalDpi="4294967295" r:id="rId1"/>
  <rowBreaks count="7" manualBreakCount="7">
    <brk id="50" max="9" man="1"/>
    <brk id="100" max="9" man="1"/>
    <brk id="150" max="9" man="1"/>
    <brk id="200" max="9" man="1"/>
    <brk id="250" max="9" man="1"/>
    <brk id="300" max="9" man="1"/>
    <brk id="350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view="pageBreakPreview" zoomScaleNormal="100" zoomScaleSheetLayoutView="100" workbookViewId="0">
      <selection activeCell="B2" sqref="B2:F2"/>
    </sheetView>
  </sheetViews>
  <sheetFormatPr defaultRowHeight="15" x14ac:dyDescent="0.25"/>
  <cols>
    <col min="1" max="1" width="7.140625" customWidth="1"/>
    <col min="2" max="2" width="61.28515625" customWidth="1"/>
    <col min="3" max="5" width="21.28515625" customWidth="1"/>
    <col min="6" max="6" width="21.5703125" customWidth="1"/>
  </cols>
  <sheetData>
    <row r="1" spans="1:6" ht="33" customHeight="1" x14ac:dyDescent="0.25">
      <c r="A1" s="3"/>
      <c r="B1" s="205"/>
      <c r="C1" s="205"/>
      <c r="D1" s="205"/>
      <c r="E1" s="205"/>
      <c r="F1" s="206"/>
    </row>
    <row r="2" spans="1:6" ht="15.75" x14ac:dyDescent="0.25">
      <c r="A2" s="5"/>
      <c r="B2" s="207" t="s">
        <v>571</v>
      </c>
      <c r="C2" s="207"/>
      <c r="D2" s="207"/>
      <c r="E2" s="207"/>
      <c r="F2" s="208"/>
    </row>
    <row r="3" spans="1:6" ht="15.75" thickBot="1" x14ac:dyDescent="0.3">
      <c r="A3" s="6"/>
      <c r="B3" s="7"/>
      <c r="C3" s="209"/>
      <c r="D3" s="209"/>
      <c r="E3" s="209"/>
      <c r="F3" s="8"/>
    </row>
    <row r="4" spans="1:6" ht="10.5" customHeight="1" x14ac:dyDescent="0.25">
      <c r="A4" s="9"/>
      <c r="B4" s="10"/>
      <c r="C4" s="10"/>
      <c r="D4" s="10"/>
      <c r="E4" s="11"/>
      <c r="F4" s="12"/>
    </row>
    <row r="5" spans="1:6" x14ac:dyDescent="0.25">
      <c r="A5" s="210" t="s">
        <v>572</v>
      </c>
      <c r="B5" s="211"/>
      <c r="C5" s="13"/>
      <c r="D5" s="13"/>
      <c r="E5" s="14" t="s">
        <v>570</v>
      </c>
      <c r="F5" s="15"/>
    </row>
    <row r="6" spans="1:6" ht="18" customHeight="1" x14ac:dyDescent="0.25">
      <c r="A6" s="212" t="s">
        <v>574</v>
      </c>
      <c r="B6" s="213"/>
      <c r="C6" s="213"/>
      <c r="D6" s="213"/>
      <c r="E6" s="16" t="s">
        <v>18</v>
      </c>
      <c r="F6" s="17" t="s">
        <v>65</v>
      </c>
    </row>
    <row r="7" spans="1:6" ht="17.25" customHeight="1" x14ac:dyDescent="0.25">
      <c r="A7" s="212" t="s">
        <v>573</v>
      </c>
      <c r="B7" s="213"/>
      <c r="C7" s="16" t="s">
        <v>19</v>
      </c>
      <c r="D7" s="16" t="s">
        <v>569</v>
      </c>
      <c r="E7" s="16" t="s">
        <v>20</v>
      </c>
      <c r="F7" s="18" t="s">
        <v>65</v>
      </c>
    </row>
    <row r="8" spans="1:6" ht="10.5" customHeight="1" thickBot="1" x14ac:dyDescent="0.3">
      <c r="A8" s="19"/>
      <c r="B8" s="20"/>
      <c r="C8" s="21"/>
      <c r="D8" s="21"/>
      <c r="E8" s="22"/>
      <c r="F8" s="54"/>
    </row>
    <row r="9" spans="1:6" ht="19.5" customHeight="1" thickBot="1" x14ac:dyDescent="0.3">
      <c r="A9" s="23"/>
      <c r="B9" s="24" t="s">
        <v>3</v>
      </c>
      <c r="C9" s="25" t="s">
        <v>21</v>
      </c>
      <c r="D9" s="25" t="s">
        <v>22</v>
      </c>
      <c r="E9" s="25" t="s">
        <v>23</v>
      </c>
      <c r="F9" s="26" t="s">
        <v>24</v>
      </c>
    </row>
    <row r="10" spans="1:6" x14ac:dyDescent="0.25">
      <c r="A10" s="199" t="s">
        <v>563</v>
      </c>
      <c r="B10" s="203" t="s">
        <v>564</v>
      </c>
      <c r="C10" s="27"/>
      <c r="D10" s="27"/>
      <c r="E10" s="27"/>
      <c r="F10" s="28"/>
    </row>
    <row r="11" spans="1:6" x14ac:dyDescent="0.25">
      <c r="A11" s="200"/>
      <c r="B11" s="203"/>
      <c r="C11" s="29"/>
      <c r="D11" s="29"/>
      <c r="E11" s="29"/>
      <c r="F11" s="30"/>
    </row>
    <row r="12" spans="1:6" x14ac:dyDescent="0.25">
      <c r="A12" s="199">
        <v>1</v>
      </c>
      <c r="B12" s="203" t="s">
        <v>12</v>
      </c>
      <c r="C12" s="27"/>
      <c r="D12" s="27"/>
      <c r="E12" s="27"/>
      <c r="F12" s="28"/>
    </row>
    <row r="13" spans="1:6" x14ac:dyDescent="0.25">
      <c r="A13" s="200"/>
      <c r="B13" s="203"/>
      <c r="C13" s="29"/>
      <c r="D13" s="29"/>
      <c r="E13" s="29"/>
      <c r="F13" s="30"/>
    </row>
    <row r="14" spans="1:6" x14ac:dyDescent="0.25">
      <c r="A14" s="199">
        <v>2</v>
      </c>
      <c r="B14" s="203" t="s">
        <v>565</v>
      </c>
      <c r="C14" s="27"/>
      <c r="D14" s="27"/>
      <c r="E14" s="27"/>
      <c r="F14" s="28"/>
    </row>
    <row r="15" spans="1:6" x14ac:dyDescent="0.25">
      <c r="A15" s="200"/>
      <c r="B15" s="203"/>
      <c r="C15" s="29"/>
      <c r="D15" s="29"/>
      <c r="E15" s="29"/>
      <c r="F15" s="30"/>
    </row>
    <row r="16" spans="1:6" x14ac:dyDescent="0.25">
      <c r="A16" s="199">
        <v>3</v>
      </c>
      <c r="B16" s="203" t="s">
        <v>566</v>
      </c>
      <c r="C16" s="27"/>
      <c r="D16" s="27"/>
      <c r="E16" s="27"/>
      <c r="F16" s="28"/>
    </row>
    <row r="17" spans="1:6" x14ac:dyDescent="0.25">
      <c r="A17" s="200"/>
      <c r="B17" s="203"/>
      <c r="C17" s="29"/>
      <c r="D17" s="29"/>
      <c r="E17" s="29"/>
      <c r="F17" s="30"/>
    </row>
    <row r="18" spans="1:6" x14ac:dyDescent="0.25">
      <c r="A18" s="199">
        <v>4</v>
      </c>
      <c r="B18" s="204" t="s">
        <v>14</v>
      </c>
      <c r="C18" s="27"/>
      <c r="D18" s="27"/>
      <c r="E18" s="27"/>
      <c r="F18" s="28"/>
    </row>
    <row r="19" spans="1:6" x14ac:dyDescent="0.25">
      <c r="A19" s="200"/>
      <c r="B19" s="204"/>
      <c r="C19" s="29"/>
      <c r="D19" s="29"/>
      <c r="E19" s="29"/>
      <c r="F19" s="30"/>
    </row>
    <row r="20" spans="1:6" x14ac:dyDescent="0.25">
      <c r="A20" s="199">
        <v>5</v>
      </c>
      <c r="B20" s="204" t="s">
        <v>15</v>
      </c>
      <c r="C20" s="27"/>
      <c r="D20" s="27"/>
      <c r="E20" s="27"/>
      <c r="F20" s="28"/>
    </row>
    <row r="21" spans="1:6" x14ac:dyDescent="0.25">
      <c r="A21" s="200"/>
      <c r="B21" s="204"/>
      <c r="C21" s="29"/>
      <c r="D21" s="29"/>
      <c r="E21" s="29"/>
      <c r="F21" s="30"/>
    </row>
    <row r="22" spans="1:6" x14ac:dyDescent="0.25">
      <c r="A22" s="199">
        <v>6</v>
      </c>
      <c r="B22" s="203" t="s">
        <v>16</v>
      </c>
      <c r="C22" s="27"/>
      <c r="D22" s="27"/>
      <c r="E22" s="27"/>
      <c r="F22" s="28"/>
    </row>
    <row r="23" spans="1:6" x14ac:dyDescent="0.25">
      <c r="A23" s="200"/>
      <c r="B23" s="203"/>
      <c r="C23" s="29"/>
      <c r="D23" s="29"/>
      <c r="E23" s="29"/>
      <c r="F23" s="30"/>
    </row>
    <row r="24" spans="1:6" x14ac:dyDescent="0.25">
      <c r="A24" s="199" t="s">
        <v>567</v>
      </c>
      <c r="B24" s="201" t="s">
        <v>239</v>
      </c>
      <c r="C24" s="27"/>
      <c r="D24" s="27"/>
      <c r="E24" s="27"/>
      <c r="F24" s="28"/>
    </row>
    <row r="25" spans="1:6" x14ac:dyDescent="0.25">
      <c r="A25" s="200"/>
      <c r="B25" s="202"/>
      <c r="C25" s="29"/>
      <c r="D25" s="29"/>
      <c r="E25" s="29"/>
      <c r="F25" s="30"/>
    </row>
    <row r="26" spans="1:6" x14ac:dyDescent="0.25">
      <c r="A26" s="199">
        <v>1</v>
      </c>
      <c r="B26" s="203" t="s">
        <v>568</v>
      </c>
      <c r="C26" s="27"/>
      <c r="D26" s="27"/>
      <c r="E26" s="27"/>
      <c r="F26" s="28"/>
    </row>
    <row r="27" spans="1:6" x14ac:dyDescent="0.25">
      <c r="A27" s="200"/>
      <c r="B27" s="203"/>
      <c r="C27" s="29"/>
      <c r="D27" s="29"/>
      <c r="E27" s="29"/>
      <c r="F27" s="30"/>
    </row>
    <row r="28" spans="1:6" x14ac:dyDescent="0.25">
      <c r="A28" s="199">
        <v>2</v>
      </c>
      <c r="B28" s="201" t="s">
        <v>15</v>
      </c>
      <c r="C28" s="29"/>
      <c r="D28" s="29"/>
      <c r="E28" s="29"/>
      <c r="F28" s="30"/>
    </row>
    <row r="29" spans="1:6" x14ac:dyDescent="0.25">
      <c r="A29" s="200"/>
      <c r="B29" s="202"/>
      <c r="C29" s="29"/>
      <c r="D29" s="29"/>
      <c r="E29" s="29"/>
      <c r="F29" s="30"/>
    </row>
    <row r="30" spans="1:6" x14ac:dyDescent="0.25">
      <c r="A30" s="199">
        <v>3</v>
      </c>
      <c r="B30" s="203" t="s">
        <v>16</v>
      </c>
      <c r="C30" s="27"/>
      <c r="D30" s="27"/>
      <c r="E30" s="27"/>
      <c r="F30" s="28"/>
    </row>
    <row r="31" spans="1:6" x14ac:dyDescent="0.25">
      <c r="A31" s="200"/>
      <c r="B31" s="203"/>
      <c r="C31" s="29"/>
      <c r="D31" s="29"/>
      <c r="E31" s="29"/>
      <c r="F31" s="30"/>
    </row>
    <row r="32" spans="1:6" x14ac:dyDescent="0.25">
      <c r="A32" s="154"/>
      <c r="B32" s="155"/>
      <c r="C32" s="156"/>
      <c r="D32" s="156"/>
      <c r="E32" s="156"/>
      <c r="F32" s="157"/>
    </row>
    <row r="33" spans="1:6" x14ac:dyDescent="0.25">
      <c r="A33" s="158"/>
      <c r="B33" s="159" t="s">
        <v>580</v>
      </c>
      <c r="C33" s="160"/>
      <c r="D33" s="160"/>
      <c r="E33" s="160"/>
      <c r="F33" s="161"/>
    </row>
    <row r="34" spans="1:6" x14ac:dyDescent="0.25">
      <c r="A34" s="153" t="s">
        <v>576</v>
      </c>
      <c r="B34" s="188" t="s">
        <v>581</v>
      </c>
      <c r="C34" s="31" t="s">
        <v>583</v>
      </c>
      <c r="D34" s="31"/>
      <c r="E34" s="31"/>
      <c r="F34" s="32"/>
    </row>
    <row r="35" spans="1:6" x14ac:dyDescent="0.25">
      <c r="A35" s="141"/>
      <c r="B35" s="142" t="s">
        <v>25</v>
      </c>
      <c r="C35" s="143"/>
      <c r="D35" s="143"/>
      <c r="E35" s="143"/>
      <c r="F35" s="144"/>
    </row>
    <row r="36" spans="1:6" x14ac:dyDescent="0.25">
      <c r="A36" s="145"/>
      <c r="B36" s="146" t="s">
        <v>582</v>
      </c>
      <c r="C36" s="147"/>
      <c r="D36" s="147"/>
      <c r="E36" s="147"/>
      <c r="F36" s="148"/>
    </row>
    <row r="37" spans="1:6" ht="15.75" thickBot="1" x14ac:dyDescent="0.3">
      <c r="A37" s="149"/>
      <c r="B37" s="150" t="s">
        <v>579</v>
      </c>
      <c r="C37" s="151"/>
      <c r="D37" s="151"/>
      <c r="E37" s="151"/>
      <c r="F37" s="152"/>
    </row>
    <row r="38" spans="1:6" x14ac:dyDescent="0.25">
      <c r="A38" s="33"/>
      <c r="B38" s="4"/>
      <c r="C38" s="4"/>
      <c r="D38" s="34"/>
      <c r="E38" s="34"/>
      <c r="F38" s="33"/>
    </row>
  </sheetData>
  <mergeCells count="28">
    <mergeCell ref="B1:F1"/>
    <mergeCell ref="B2:F2"/>
    <mergeCell ref="C3:E3"/>
    <mergeCell ref="A5:B5"/>
    <mergeCell ref="A7:B7"/>
    <mergeCell ref="A6:D6"/>
    <mergeCell ref="A10:A11"/>
    <mergeCell ref="B10:B11"/>
    <mergeCell ref="A14:A15"/>
    <mergeCell ref="B14:B15"/>
    <mergeCell ref="A16:A17"/>
    <mergeCell ref="B16:B17"/>
    <mergeCell ref="A12:A13"/>
    <mergeCell ref="B12:B13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30:A31"/>
    <mergeCell ref="B30:B31"/>
    <mergeCell ref="A28:A29"/>
    <mergeCell ref="B28:B29"/>
  </mergeCells>
  <conditionalFormatting sqref="C14:E14 C18:E18 C20:E20 C22:E22 C24:E24 C26:E26 C16:E16 C30:E30 C10:E10 C34:E34">
    <cfRule type="cellIs" dxfId="1" priority="2" stopIfTrue="1" operator="notEqual">
      <formula>0</formula>
    </cfRule>
  </conditionalFormatting>
  <conditionalFormatting sqref="C12:E12">
    <cfRule type="cellIs" dxfId="0" priority="1" stopIfTrue="1" operator="notEqual">
      <formula>0</formula>
    </cfRule>
  </conditionalFormatting>
  <printOptions horizontalCentered="1"/>
  <pageMargins left="0.39370078740157483" right="0.39370078740157483" top="1.1811023622047245" bottom="0.59055118110236227" header="0.39370078740157483" footer="0.39370078740157483"/>
  <pageSetup paperSize="9" scale="79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Planilha Vazia</vt:lpstr>
      <vt:lpstr>Cronograma Vazio</vt:lpstr>
      <vt:lpstr>'Cronograma Vazio'!Area_de_impressao</vt:lpstr>
      <vt:lpstr>'Planilha Vazia'!Area_de_impressao</vt:lpstr>
      <vt:lpstr>'Cronograma Vazio'!Titulos_de_impressao</vt:lpstr>
      <vt:lpstr>'Planilha Vazia'!Titulos_de_impressao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2017-08-30T13:16:30Z</dcterms:created>
  <dcterms:modified xsi:type="dcterms:W3CDTF">2017-08-30T13:16:39Z</dcterms:modified>
</cp:coreProperties>
</file>