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filterPrivacy="1" codeName="EstaPasta_de_trabalho"/>
  <bookViews>
    <workbookView xWindow="0" yWindow="0" windowWidth="20640" windowHeight="9735" tabRatio="796"/>
  </bookViews>
  <sheets>
    <sheet name="PLANILHA ORÇAMENTÁRIA" sheetId="44" r:id="rId1"/>
    <sheet name="CRONOGRAMA" sheetId="42" r:id="rId2"/>
  </sheets>
  <definedNames>
    <definedName name="_xlnm.Print_Area" localSheetId="1">CRONOGRAMA!$A$1:$T$43</definedName>
    <definedName name="_xlnm.Print_Area" localSheetId="0">'PLANILHA ORÇAMENTÁRIA'!$A$1:$L$604</definedName>
    <definedName name="_xlnm.Print_Titles" localSheetId="0">'PLANILHA ORÇAMENTÁRIA'!$10:$10</definedName>
  </definedNames>
  <calcPr calcId="152511"/>
</workbook>
</file>

<file path=xl/calcChain.xml><?xml version="1.0" encoding="utf-8"?>
<calcChain xmlns="http://schemas.openxmlformats.org/spreadsheetml/2006/main">
  <c r="S33" i="42"/>
  <c r="C33"/>
  <c r="S32"/>
  <c r="C32"/>
  <c r="S31"/>
  <c r="C31"/>
  <c r="S30"/>
  <c r="C30"/>
  <c r="S29"/>
  <c r="C29"/>
  <c r="S28"/>
  <c r="C28"/>
  <c r="S27"/>
  <c r="C27"/>
  <c r="S26"/>
  <c r="C26"/>
  <c r="S25"/>
  <c r="C25"/>
  <c r="S24"/>
  <c r="C24"/>
  <c r="S23"/>
  <c r="C23"/>
  <c r="S22"/>
  <c r="C22"/>
  <c r="S21"/>
  <c r="C21"/>
  <c r="S20"/>
  <c r="C20"/>
  <c r="S19"/>
  <c r="C19"/>
  <c r="S18"/>
  <c r="C18"/>
  <c r="S17"/>
  <c r="C17"/>
  <c r="S16"/>
  <c r="C16"/>
  <c r="S15"/>
  <c r="C15"/>
  <c r="S14"/>
  <c r="C14"/>
  <c r="S13"/>
  <c r="C13"/>
  <c r="S12"/>
  <c r="C12"/>
  <c r="S11"/>
  <c r="C11"/>
  <c r="S5"/>
  <c r="D5"/>
  <c r="F584" i="44"/>
  <c r="E32" i="42"/>
  <c r="F571" i="44"/>
  <c r="F567"/>
  <c r="F565"/>
  <c r="F564"/>
  <c r="F561"/>
  <c r="F560"/>
  <c r="F519"/>
  <c r="F518"/>
  <c r="F506"/>
  <c r="F208"/>
  <c r="F156"/>
  <c r="F155"/>
  <c r="F136"/>
  <c r="F131"/>
  <c r="F130"/>
  <c r="F127"/>
  <c r="B120"/>
  <c r="F115"/>
  <c r="F97"/>
  <c r="F96"/>
  <c r="F94"/>
  <c r="F93"/>
  <c r="F91"/>
  <c r="F90"/>
  <c r="F87"/>
  <c r="F80"/>
  <c r="F79"/>
  <c r="F78"/>
  <c r="F73"/>
  <c r="F71"/>
  <c r="F65"/>
  <c r="F59"/>
  <c r="F49"/>
  <c r="F48"/>
  <c r="F41"/>
  <c r="F39"/>
  <c r="F33"/>
  <c r="F19"/>
  <c r="E18" i="42" l="1"/>
  <c r="F50" i="44"/>
  <c r="F66"/>
  <c r="F82"/>
  <c r="F43"/>
  <c r="E29" i="42"/>
  <c r="E31"/>
  <c r="E33"/>
  <c r="E27" l="1"/>
  <c r="E21"/>
  <c r="E24"/>
  <c r="E26" l="1"/>
  <c r="E12"/>
  <c r="E22"/>
  <c r="E17"/>
  <c r="E23"/>
  <c r="E19"/>
  <c r="E14"/>
  <c r="E28" l="1"/>
  <c r="E20"/>
  <c r="E25"/>
  <c r="E15"/>
  <c r="E11"/>
  <c r="E30"/>
  <c r="E13" l="1"/>
  <c r="E16"/>
  <c r="G38" l="1"/>
  <c r="G40" s="1"/>
  <c r="G42" s="1"/>
  <c r="F38"/>
  <c r="F40" s="1"/>
  <c r="F42" s="1"/>
  <c r="J38"/>
  <c r="J40" s="1"/>
  <c r="H38"/>
  <c r="H40" s="1"/>
  <c r="S38"/>
  <c r="S40" s="1"/>
  <c r="N38"/>
  <c r="N40" s="1"/>
  <c r="N42" s="1"/>
  <c r="I38"/>
  <c r="I40" s="1"/>
  <c r="I42" s="1"/>
  <c r="K38"/>
  <c r="K40" s="1"/>
  <c r="K42" s="1"/>
  <c r="M38"/>
  <c r="M40" s="1"/>
  <c r="M42" s="1"/>
  <c r="Q38"/>
  <c r="Q40" s="1"/>
  <c r="Q42" s="1"/>
  <c r="P38"/>
  <c r="P40" s="1"/>
  <c r="P42" s="1"/>
  <c r="E34"/>
  <c r="E38" s="1"/>
  <c r="E40" s="1"/>
  <c r="E42" s="1"/>
  <c r="R38"/>
  <c r="R40" s="1"/>
  <c r="R42" s="1"/>
  <c r="O38"/>
  <c r="L38"/>
  <c r="L40" s="1"/>
  <c r="L42" s="1"/>
  <c r="J42" l="1"/>
  <c r="H42"/>
  <c r="O40"/>
  <c r="O42" s="1"/>
  <c r="S42" l="1"/>
</calcChain>
</file>

<file path=xl/sharedStrings.xml><?xml version="1.0" encoding="utf-8"?>
<sst xmlns="http://schemas.openxmlformats.org/spreadsheetml/2006/main" count="2382" uniqueCount="1277">
  <si>
    <t>TOTAL</t>
  </si>
  <si>
    <t>M</t>
  </si>
  <si>
    <t xml:space="preserve">PLANILHA ORÇAMENTÁRIA </t>
  </si>
  <si>
    <t>DESCRIÇÃO DOS SERVIÇOS</t>
  </si>
  <si>
    <t>R$</t>
  </si>
  <si>
    <t>Eng. Wilson Jorge Marques</t>
  </si>
  <si>
    <t>CREA/SP: 0601496930</t>
  </si>
  <si>
    <t>____________________________________________</t>
  </si>
  <si>
    <t>C R O N O G R A M A  F I S I C O  F I N A N C E I R O</t>
  </si>
  <si>
    <t>VALOR (R$)</t>
  </si>
  <si>
    <t>MÊS 1</t>
  </si>
  <si>
    <t>MÊS 2</t>
  </si>
  <si>
    <t>MÊS 3</t>
  </si>
  <si>
    <t>MÊS 4</t>
  </si>
  <si>
    <t>MÊS 5</t>
  </si>
  <si>
    <t>ITENS</t>
  </si>
  <si>
    <t>IMPLANTAÇÃO</t>
  </si>
  <si>
    <t>TOTAL IMPLANTAÇÃO</t>
  </si>
  <si>
    <t>SUB-TOTAL</t>
  </si>
  <si>
    <t>BDI ( 28,00 %)</t>
  </si>
  <si>
    <t xml:space="preserve">T O T A L  </t>
  </si>
  <si>
    <t>INSTALAÇÃO DO CANTEIRO</t>
  </si>
  <si>
    <t>INFRA-ESTRUTURA</t>
  </si>
  <si>
    <t>SERVIÇOS COMPLEMENTARES</t>
  </si>
  <si>
    <t>SUBTOTAL</t>
  </si>
  <si>
    <t>1</t>
  </si>
  <si>
    <t>2</t>
  </si>
  <si>
    <t>3</t>
  </si>
  <si>
    <t>4</t>
  </si>
  <si>
    <t>5</t>
  </si>
  <si>
    <t>6</t>
  </si>
  <si>
    <t>7</t>
  </si>
  <si>
    <t>MÊS</t>
  </si>
  <si>
    <t xml:space="preserve">UN </t>
  </si>
  <si>
    <t xml:space="preserve">02.001.000009.SER </t>
  </si>
  <si>
    <t xml:space="preserve">02.001.000010.SER </t>
  </si>
  <si>
    <t>FORNECIMENTO E INSTALAÇÃO DE PLACA DE IDENTIFICAÇÃO PARA OBRA.</t>
  </si>
  <si>
    <t xml:space="preserve">M2 </t>
  </si>
  <si>
    <t xml:space="preserve">04.007.000012.SER </t>
  </si>
  <si>
    <t xml:space="preserve">KG </t>
  </si>
  <si>
    <t xml:space="preserve">04.001.000003.SER </t>
  </si>
  <si>
    <t xml:space="preserve">04.012.000007.SER </t>
  </si>
  <si>
    <t xml:space="preserve">M3 </t>
  </si>
  <si>
    <t>REGULARIZAÇÃO DE FUNDO DE VALA COM SOQUETE</t>
  </si>
  <si>
    <t xml:space="preserve">02.005.000001.SER </t>
  </si>
  <si>
    <t>ESCAVAÇÃO MANUAL DE VALA EM SOLO DE 1ª CATEGORIA (PROFUNDIDADE: ATÉ 2 M)</t>
  </si>
  <si>
    <t xml:space="preserve">02.005.000049.SER </t>
  </si>
  <si>
    <t>REATERRO E COMPACTAÇÃO MANUAL DE VALA POR APILOAMENTO COM SOQUETE</t>
  </si>
  <si>
    <t xml:space="preserve">02.005.000007.SER </t>
  </si>
  <si>
    <t>5.1</t>
  </si>
  <si>
    <t>C.P.U</t>
  </si>
  <si>
    <t>8</t>
  </si>
  <si>
    <t>9</t>
  </si>
  <si>
    <t>SERVIÇOS INICIAIS - PRELIMINARES</t>
  </si>
  <si>
    <t>10</t>
  </si>
  <si>
    <t xml:space="preserve"> </t>
  </si>
  <si>
    <t>Fonte de Pesquisa de Preços: PINI / CPOS / FDE / SINAPI</t>
  </si>
  <si>
    <t>Fonte de Preços</t>
  </si>
  <si>
    <t>Código Referência</t>
  </si>
  <si>
    <t>Item</t>
  </si>
  <si>
    <t>Descrição dos Serviços</t>
  </si>
  <si>
    <t>Un</t>
  </si>
  <si>
    <t>Quant.</t>
  </si>
  <si>
    <t>R$ Unit. Mat.</t>
  </si>
  <si>
    <t>R$ Unit. MO</t>
  </si>
  <si>
    <t>R$ Total Mat.</t>
  </si>
  <si>
    <t>R$ Total MO</t>
  </si>
  <si>
    <t>R$ Total Mat+MO</t>
  </si>
  <si>
    <t>VOLARE</t>
  </si>
  <si>
    <t>FDE</t>
  </si>
  <si>
    <t>SINAPI</t>
  </si>
  <si>
    <t>CPOS</t>
  </si>
  <si>
    <t>73847/002 73847/005</t>
  </si>
  <si>
    <t xml:space="preserve">32.003.000001.SER </t>
  </si>
  <si>
    <t>CARGA MANUAL DE ENTULHO EM CAMINHÃO BASCULANTE</t>
  </si>
  <si>
    <t>TRANSPORTE, DESCARGA E ESPALHAMENTO DE ENTULHOS EM BOTA FORA EXTERNO AO CAMPUS.</t>
  </si>
  <si>
    <t>ALAMBRADO COM TELA DE ARAME GALVANIZADO, FIXADA EM MOURÃO DE CONCRETO ARMADO, ALTURA LIVRE 2,00 M</t>
  </si>
  <si>
    <t>LANÇAMENTO E ADENSAMENTO DE CONCRETO OU MASSA EM FUNDAÇÃO</t>
  </si>
  <si>
    <t>R$ Unit Mat+MO</t>
  </si>
  <si>
    <t>SUPERESTRUTURA</t>
  </si>
  <si>
    <t xml:space="preserve">02.002.000002.SER </t>
  </si>
  <si>
    <t xml:space="preserve">30.003.000001.SER </t>
  </si>
  <si>
    <t>FORMA DE MADEIRA PARA FUNDAÇÃO, COM TÁBUAS E SARRAFOS, 3 APROVEITAMENTOS</t>
  </si>
  <si>
    <t>ARMADURA DE AÇO CA-50 PARA ESTRUTURAS DE CONCRETO ARMADO, Ø ATÉ 12,5 MM, CORTE, DOBRA E MONTAGEM</t>
  </si>
  <si>
    <t xml:space="preserve">04.001.000005.SER </t>
  </si>
  <si>
    <t>ARMADURA DE AÇO CA-60 PARA ESTRUTURAS DE CONCRETO ARMADO, Ø ATÉ 5,00 MM, CORTE, DOBRA E MONTAGEM</t>
  </si>
  <si>
    <t>LASTRO DE CONCRETO, INCLUINDO PREPARO DE CAIXA, E = 5 CM</t>
  </si>
  <si>
    <t xml:space="preserve">04.002.000016.SER </t>
  </si>
  <si>
    <t>LAJES COM VIGOTAS PRÉ-MOLDADAS E LAJOTAS CERÂMICAS H=16cm</t>
  </si>
  <si>
    <t>LAJES COM VIGOTAS PRÉ-MOLDADAS E LAJOTAS CERÂMICAS H=12cm</t>
  </si>
  <si>
    <t xml:space="preserve">05.006.000011.SER </t>
  </si>
  <si>
    <t>FORMA PARA ESTRUTURAS DE CONCRETO COM CHAPA COMPENSADA PLASTIFICADA, E=12MM, 3 APROVEITAMENTOS</t>
  </si>
  <si>
    <t>LANÇAMENTO E ADENSAMENTO DE CONCRETO OU MASSA EM ESTRUTURA</t>
  </si>
  <si>
    <t>ALVENARIA, DIVISÓRIA E FECHAMENTO</t>
  </si>
  <si>
    <t xml:space="preserve">06.001.000056.SER </t>
  </si>
  <si>
    <t xml:space="preserve">06.001.000111.SER </t>
  </si>
  <si>
    <t>TELHA METÁLICA TRAPEZOIDAL LR-40 EM AÇO GALVANIZADO, ESPESSURA = 0,65 MM, COM PINTURA INCLUSA.</t>
  </si>
  <si>
    <t>RUFO DE CHAPA DE AÇO GALVANIZADO Nº 22 DESENVOLVIMENTO 28 CM</t>
  </si>
  <si>
    <t>RUFO DE CHAPA DE AÇO GALVANIZADO Nº 22 DESENVOLVIMENTO 33 CM</t>
  </si>
  <si>
    <t>CONTRA RUFO DE CHAPA DE AÇO GALVANIZADO Nº 22 DESENVOLVIMENTO 28 CM</t>
  </si>
  <si>
    <t>CALHA DE CHAPA GALVANIZADA Nº 22 DESENVOLVIMENTO 100 CM</t>
  </si>
  <si>
    <t>COBERTURA</t>
  </si>
  <si>
    <t>07.03.075</t>
  </si>
  <si>
    <t>163302</t>
  </si>
  <si>
    <t>163304</t>
  </si>
  <si>
    <t>163306</t>
  </si>
  <si>
    <t>FORRO</t>
  </si>
  <si>
    <t xml:space="preserve">21.002.000005.SER </t>
  </si>
  <si>
    <t xml:space="preserve">21.002.000008.SER </t>
  </si>
  <si>
    <t>PISOS</t>
  </si>
  <si>
    <t xml:space="preserve">22.016.000002.SER </t>
  </si>
  <si>
    <t xml:space="preserve">22.012.000018.SER </t>
  </si>
  <si>
    <t xml:space="preserve">30.005.000029.SER </t>
  </si>
  <si>
    <t xml:space="preserve">22.013.000005.SER </t>
  </si>
  <si>
    <t>22.014.000006.SER</t>
  </si>
  <si>
    <t>REGULARIZAÇÃO SARRAFEADA DE BASE PARA REVESTIMENTO DE PISO COM ARGAMASSA DE CIMENTO E AREIA PENEIRADA (ESPESSURA: 3 CM / TRAÇO: 1:3 )</t>
  </si>
  <si>
    <t xml:space="preserve">30.002.000044.SER </t>
  </si>
  <si>
    <t>IMPERMEABILIZAÇÃO</t>
  </si>
  <si>
    <t>INSTALAÇÕES HIDRÁULICAS</t>
  </si>
  <si>
    <t>METAIS E ACESSÓRIOS</t>
  </si>
  <si>
    <t>DISTRIBUIÇÃO DE ILUMINAÇÃO E TOMADAS DE ENERGIA</t>
  </si>
  <si>
    <t>INSTALAÇÕES ELÉTRICAS</t>
  </si>
  <si>
    <t>UN</t>
  </si>
  <si>
    <t>TOMADAS UNIVERSAL DOIS PÓLOS MAIS TERRA (2P+T)  20 A - 250 V - NBR 14136 COM ESPELHO 4X2</t>
  </si>
  <si>
    <t>INTERRUPTOR , UMA TECLA DUPLA BIPOLAR SIMPLES 10 A - 250 V - NBR NM 60669</t>
  </si>
  <si>
    <t>CABO DE COBRE FLEXÍVEL #2,5 MM², ISOLAÇÃO EM PVC, 750V - NBR NM247, NBR NM 280</t>
  </si>
  <si>
    <t xml:space="preserve">FORNECIMENTO, MONTAGEM E INSTALAÇÃO DE QUADRO COMPLETO CONFORME O PROJETO ELÉTRICO </t>
  </si>
  <si>
    <t>SISTEMA DE ALARME, DETECÇÃO E COMBATE DE INCÊNDIOS</t>
  </si>
  <si>
    <t xml:space="preserve">CENTRAL DE ALARME DE INCÊNDIO C/ BATERIA 24V CONFORME DESCRITO EM MEMORIAL DESCRITIVO </t>
  </si>
  <si>
    <t>BOTOEIRA QUEBRA VIDRO PARA ACIONAMENTO DE BOMBA DE INCÊNDIO</t>
  </si>
  <si>
    <t>BOTÃO QUEBRA VIDRO PARA ACIONAMENTO DE ALARME DE INCENDIO</t>
  </si>
  <si>
    <t>SIRENE DO ALARME DE INCÊNDIO</t>
  </si>
  <si>
    <t>CABO DE SONORIZAÇÃO TIPO AF 2X0,20MM DA TIAFLEX</t>
  </si>
  <si>
    <t xml:space="preserve">DISTRIBUIÇÃO DE TOMADAS LÓGICA TELEFÔNICA </t>
  </si>
  <si>
    <t>SISTEMA DE PROTEÇÃO CONTRA DESCARGAS ATMOSFÉRICAS</t>
  </si>
  <si>
    <t>M3</t>
  </si>
  <si>
    <t>PÇ</t>
  </si>
  <si>
    <t>BR</t>
  </si>
  <si>
    <t>CABO DE COBRE NU #50MM²</t>
  </si>
  <si>
    <t>SOLDA EXOTÉRMICA #50X#50 (KIT)</t>
  </si>
  <si>
    <t>CAIXA DE EQUALIZAÇÃO DE POTENCIAL, EM CHAPA DE AÇO, PARA 9 TERMINAIS, USO INTERNO, DIMENSÕES 210 X 210 X 90 MM </t>
  </si>
  <si>
    <t>M2</t>
  </si>
  <si>
    <t>20.001.000002.SER</t>
  </si>
  <si>
    <t xml:space="preserve">10.006.000037.SER </t>
  </si>
  <si>
    <t xml:space="preserve">10.004.000011.SER </t>
  </si>
  <si>
    <t>EM TODOS OS SANITÁRIOS, VESTIÁRIOS E NAS COPAS, SOB O PISO CERÂMICO, APLICAÇÃO DE ARGAMASSA POLIMÉRICA (DENVERTEC 100) PARA IMPERMEABILIZAÇÃO.</t>
  </si>
  <si>
    <t>IMPERMABILIZAÇÃO DE BALDRAME COM CIMENTO MODIFICADO COM POLÍMERO</t>
  </si>
  <si>
    <t xml:space="preserve">10.004.000005.SER </t>
  </si>
  <si>
    <t xml:space="preserve">26.010.000020.SER </t>
  </si>
  <si>
    <t>26.001.000004.SER</t>
  </si>
  <si>
    <t>26.001.000001.SER</t>
  </si>
  <si>
    <t xml:space="preserve">26.019.000004.SER </t>
  </si>
  <si>
    <t>26.020.000020.SER</t>
  </si>
  <si>
    <t>26.004.000001.SER</t>
  </si>
  <si>
    <t>27.002.000001.SER</t>
  </si>
  <si>
    <t>PINTURA</t>
  </si>
  <si>
    <t>24.003.000004.SER</t>
  </si>
  <si>
    <t xml:space="preserve">24.003.000011.SER </t>
  </si>
  <si>
    <t>EMASSAMENTO DE PAREDE INTERNA E EXTERNA COM MASSA ACRÍLICA COM DUAS DEMÃOS, PARA PINTURA LÁTEX</t>
  </si>
  <si>
    <t>24.005.000005.SER</t>
  </si>
  <si>
    <t>17.2</t>
  </si>
  <si>
    <t>17.3</t>
  </si>
  <si>
    <t>INSTALAÇÕES GERAIS</t>
  </si>
  <si>
    <t>INSTALAÇÃO DE AR CONDICIONADO</t>
  </si>
  <si>
    <t>EQUIPAMENTOS INSTALADOS</t>
  </si>
  <si>
    <t>CAIXILHOS</t>
  </si>
  <si>
    <t>ALUMÍNIO</t>
  </si>
  <si>
    <t>MADEIRA</t>
  </si>
  <si>
    <t>VIDROS</t>
  </si>
  <si>
    <t>27.005.000002.SER</t>
  </si>
  <si>
    <t>SERRALHERIA</t>
  </si>
  <si>
    <t>ESCADA MARINHEIRO COM GUARDA CORPO</t>
  </si>
  <si>
    <t>CORRIMÃO EM TUBO AÇO GALVANIZADO.</t>
  </si>
  <si>
    <t xml:space="preserve">M </t>
  </si>
  <si>
    <t>06.03.010</t>
  </si>
  <si>
    <t>PLANTIO DE GRAMA ESMERALDA EM PLACAS</t>
  </si>
  <si>
    <t xml:space="preserve">32.003.000003.SER </t>
  </si>
  <si>
    <t>DESMOBILIZAÇÃO DE CANTEIRO</t>
  </si>
  <si>
    <t>ELABORAÇÃO DE PROJETO "AS BUILT" - PRANCHA TÉCNICA</t>
  </si>
  <si>
    <t>RESERVATÓRIO</t>
  </si>
  <si>
    <t>11</t>
  </si>
  <si>
    <t>12</t>
  </si>
  <si>
    <t>13</t>
  </si>
  <si>
    <t>15</t>
  </si>
  <si>
    <t>17</t>
  </si>
  <si>
    <t>18</t>
  </si>
  <si>
    <t>19</t>
  </si>
  <si>
    <t>20</t>
  </si>
  <si>
    <t>REDE DE ESGOTO E ÁGUA PLUVIAL</t>
  </si>
  <si>
    <t>REDE DE PREVENÇÃO E COMBATE A INCÊNDIO</t>
  </si>
  <si>
    <t>MÊS 6</t>
  </si>
  <si>
    <t>MÊS 7</t>
  </si>
  <si>
    <t>MÊS 8</t>
  </si>
  <si>
    <t>MÊS 9</t>
  </si>
  <si>
    <t>5.2</t>
  </si>
  <si>
    <t xml:space="preserve">06.003.000103.SER </t>
  </si>
  <si>
    <t>ALVENARIA DE EMBASAMENTO COM TIJOLO COMUM, EMPREGANDO ARGAMASSA MISTA DE CIMENTO, CAL HIDRATADA E AREIA SEM PENEIRAR, TRAÇO 1:2:8</t>
  </si>
  <si>
    <t xml:space="preserve">04.009.000003.SER </t>
  </si>
  <si>
    <t xml:space="preserve">05.007.000003.SER </t>
  </si>
  <si>
    <t xml:space="preserve">05.007.000002.SER </t>
  </si>
  <si>
    <t>13.05.069</t>
  </si>
  <si>
    <t>190106</t>
  </si>
  <si>
    <t>KG</t>
  </si>
  <si>
    <t>15.2.5</t>
  </si>
  <si>
    <t>15.1.1</t>
  </si>
  <si>
    <t>15.1.2</t>
  </si>
  <si>
    <t>15.1.3</t>
  </si>
  <si>
    <t>15.1.4</t>
  </si>
  <si>
    <t>15.1.5</t>
  </si>
  <si>
    <t>15.1.7</t>
  </si>
  <si>
    <t>15.1.8</t>
  </si>
  <si>
    <t>15.1.10</t>
  </si>
  <si>
    <t>15.1.11</t>
  </si>
  <si>
    <t>13.7</t>
  </si>
  <si>
    <t>13.8</t>
  </si>
  <si>
    <t>13.9</t>
  </si>
  <si>
    <t>13.6</t>
  </si>
  <si>
    <t>7.4</t>
  </si>
  <si>
    <t>7.5</t>
  </si>
  <si>
    <t>OBRA: FOP – Conclusão do Bloco A do Centro Clínico.</t>
  </si>
  <si>
    <r>
      <t>Local da obra :</t>
    </r>
    <r>
      <rPr>
        <sz val="12"/>
        <rFont val="Arial"/>
        <family val="2"/>
      </rPr>
      <t xml:space="preserve"> Rua Monsenhor Martinho Salgot , S/N, Areião – UNICAMP - Piracicaba, SP.</t>
    </r>
  </si>
  <si>
    <t>1.1</t>
  </si>
  <si>
    <t>1.2</t>
  </si>
  <si>
    <t>1.3</t>
  </si>
  <si>
    <t>1.4</t>
  </si>
  <si>
    <t>1.5</t>
  </si>
  <si>
    <t>1.6</t>
  </si>
  <si>
    <t>2.1</t>
  </si>
  <si>
    <t>2.2</t>
  </si>
  <si>
    <t>2.3</t>
  </si>
  <si>
    <t>2.4</t>
  </si>
  <si>
    <t>2.5</t>
  </si>
  <si>
    <t>3.1</t>
  </si>
  <si>
    <t>3.2</t>
  </si>
  <si>
    <t>3.3</t>
  </si>
  <si>
    <t>3.4</t>
  </si>
  <si>
    <t>3.5</t>
  </si>
  <si>
    <t>3.6</t>
  </si>
  <si>
    <t>3.7</t>
  </si>
  <si>
    <t>3.8</t>
  </si>
  <si>
    <t>3.9</t>
  </si>
  <si>
    <t>3.10</t>
  </si>
  <si>
    <t>3.11</t>
  </si>
  <si>
    <t>4.1</t>
  </si>
  <si>
    <t>4.2</t>
  </si>
  <si>
    <t>4.3</t>
  </si>
  <si>
    <t>4.4</t>
  </si>
  <si>
    <t>4.5</t>
  </si>
  <si>
    <t>4.6</t>
  </si>
  <si>
    <t>4.7</t>
  </si>
  <si>
    <t>4.8</t>
  </si>
  <si>
    <t>5.1.1</t>
  </si>
  <si>
    <t>5.1.2</t>
  </si>
  <si>
    <t>5.1.3</t>
  </si>
  <si>
    <t>5.1.4</t>
  </si>
  <si>
    <t>5.1.5</t>
  </si>
  <si>
    <t>5.1.6</t>
  </si>
  <si>
    <t>5.1.7</t>
  </si>
  <si>
    <t>5.2.1</t>
  </si>
  <si>
    <t>5.2.2</t>
  </si>
  <si>
    <t>5.2.3</t>
  </si>
  <si>
    <t>5.2.4</t>
  </si>
  <si>
    <t>6.1</t>
  </si>
  <si>
    <t>6.2</t>
  </si>
  <si>
    <t>6.3</t>
  </si>
  <si>
    <t>6.4</t>
  </si>
  <si>
    <t>6.5</t>
  </si>
  <si>
    <t>6.6</t>
  </si>
  <si>
    <t>6.7</t>
  </si>
  <si>
    <t>7.1</t>
  </si>
  <si>
    <t>7.2</t>
  </si>
  <si>
    <t>7.3</t>
  </si>
  <si>
    <t>7.6</t>
  </si>
  <si>
    <t>8.1</t>
  </si>
  <si>
    <t>8.2</t>
  </si>
  <si>
    <t>8.3</t>
  </si>
  <si>
    <t>8.4</t>
  </si>
  <si>
    <t>8.5</t>
  </si>
  <si>
    <t>9.1</t>
  </si>
  <si>
    <t>9.2</t>
  </si>
  <si>
    <t>9.3</t>
  </si>
  <si>
    <t>9.4</t>
  </si>
  <si>
    <t>9.5</t>
  </si>
  <si>
    <t>10.1</t>
  </si>
  <si>
    <t>10.2</t>
  </si>
  <si>
    <t>10.3</t>
  </si>
  <si>
    <t>10.4</t>
  </si>
  <si>
    <t>10.5</t>
  </si>
  <si>
    <t>10.6</t>
  </si>
  <si>
    <t>10.7</t>
  </si>
  <si>
    <t>10.8</t>
  </si>
  <si>
    <t>10.9</t>
  </si>
  <si>
    <t>10.10</t>
  </si>
  <si>
    <t>10.11</t>
  </si>
  <si>
    <t>10.12</t>
  </si>
  <si>
    <t>10.13</t>
  </si>
  <si>
    <t>10.14</t>
  </si>
  <si>
    <t>10.15</t>
  </si>
  <si>
    <t>10.16</t>
  </si>
  <si>
    <t>10.17</t>
  </si>
  <si>
    <t>10.18</t>
  </si>
  <si>
    <t>10.19</t>
  </si>
  <si>
    <t>10.20</t>
  </si>
  <si>
    <t>11.1</t>
  </si>
  <si>
    <t>11.2</t>
  </si>
  <si>
    <t>11.3</t>
  </si>
  <si>
    <t>12.1</t>
  </si>
  <si>
    <t>12.1.1</t>
  </si>
  <si>
    <t>12.1.2</t>
  </si>
  <si>
    <t>12.1.3</t>
  </si>
  <si>
    <t>12.1.4</t>
  </si>
  <si>
    <t>12.1.5</t>
  </si>
  <si>
    <t>12.1.6</t>
  </si>
  <si>
    <t>12.1.7</t>
  </si>
  <si>
    <t>12.1.8</t>
  </si>
  <si>
    <t>12.1.9</t>
  </si>
  <si>
    <t>12.1.10</t>
  </si>
  <si>
    <t>12.1.11</t>
  </si>
  <si>
    <t>12.1.12</t>
  </si>
  <si>
    <t>12.1.13</t>
  </si>
  <si>
    <t>12.1.14</t>
  </si>
  <si>
    <t>12.1.15</t>
  </si>
  <si>
    <t>12.1.16</t>
  </si>
  <si>
    <t>12.1.17</t>
  </si>
  <si>
    <t>12.1.18</t>
  </si>
  <si>
    <t>12.2</t>
  </si>
  <si>
    <t>12.2.1</t>
  </si>
  <si>
    <t>12.2.2</t>
  </si>
  <si>
    <t>12.2.3</t>
  </si>
  <si>
    <t>12.2.4</t>
  </si>
  <si>
    <t>12.2.5</t>
  </si>
  <si>
    <t>12.2.6</t>
  </si>
  <si>
    <t>12.2.7</t>
  </si>
  <si>
    <t>12.2.8</t>
  </si>
  <si>
    <t>12.2.9</t>
  </si>
  <si>
    <t>12.2.10</t>
  </si>
  <si>
    <t>12.2.11</t>
  </si>
  <si>
    <t>12.2.12</t>
  </si>
  <si>
    <t>12.2.13</t>
  </si>
  <si>
    <t>12.3</t>
  </si>
  <si>
    <t>12.3.1</t>
  </si>
  <si>
    <t>12.3.2</t>
  </si>
  <si>
    <t>12.3.3</t>
  </si>
  <si>
    <t>13.1</t>
  </si>
  <si>
    <t>13.2</t>
  </si>
  <si>
    <t>13.3</t>
  </si>
  <si>
    <t>13.4</t>
  </si>
  <si>
    <t>13.5</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</si>
  <si>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</si>
  <si>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</si>
  <si>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</si>
  <si>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</si>
  <si>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</si>
  <si>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</si>
  <si>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</si>
  <si>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</si>
  <si>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</si>
  <si>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</si>
  <si>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</si>
  <si>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</si>
  <si>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</si>
  <si>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</si>
  <si>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</si>
  <si>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</si>
  <si>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</si>
  <si>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</si>
  <si>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</si>
  <si>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</si>
  <si>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</si>
  <si>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</si>
  <si>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</si>
  <si>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</si>
  <si>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</si>
  <si>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</si>
  <si>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</si>
  <si>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</si>
  <si>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</si>
  <si>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</si>
  <si>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14.1</t>
  </si>
  <si>
    <t>14.1.1</t>
  </si>
  <si>
    <t>14.2</t>
  </si>
  <si>
    <t>14.2.1</t>
  </si>
  <si>
    <t>14.3</t>
  </si>
  <si>
    <t>14.3.1</t>
  </si>
  <si>
    <t>14.4</t>
  </si>
  <si>
    <t>14.4.1</t>
  </si>
  <si>
    <t>14.5</t>
  </si>
  <si>
    <t>14.5.1</t>
  </si>
  <si>
    <t>14.6</t>
  </si>
  <si>
    <t>14.6.1</t>
  </si>
  <si>
    <t>14.7</t>
  </si>
  <si>
    <t>14.7.1</t>
  </si>
  <si>
    <t>14.8.1</t>
  </si>
  <si>
    <t>14.9.1</t>
  </si>
  <si>
    <t>14.10.1</t>
  </si>
  <si>
    <t>14.11.1</t>
  </si>
  <si>
    <t>15.1</t>
  </si>
  <si>
    <t>15.1.6</t>
  </si>
  <si>
    <t>15.1.9</t>
  </si>
  <si>
    <t>15.1.12</t>
  </si>
  <si>
    <t>15.1.13</t>
  </si>
  <si>
    <t>15.1.14</t>
  </si>
  <si>
    <t>15.2</t>
  </si>
  <si>
    <t>15.2.1</t>
  </si>
  <si>
    <t>15.2.2</t>
  </si>
  <si>
    <t>15.2.3</t>
  </si>
  <si>
    <t>15.2.4</t>
  </si>
  <si>
    <t>15.2.6</t>
  </si>
  <si>
    <t>15.2.7</t>
  </si>
  <si>
    <t>15.2.8</t>
  </si>
  <si>
    <t>15.2.9</t>
  </si>
  <si>
    <t>15.2.10</t>
  </si>
  <si>
    <t>15.2.11</t>
  </si>
  <si>
    <t>15.2.12</t>
  </si>
  <si>
    <t>15.2.13</t>
  </si>
  <si>
    <t>15.2.14</t>
  </si>
  <si>
    <t>15.2.15</t>
  </si>
  <si>
    <t>15.2.16</t>
  </si>
  <si>
    <t>15.2.17</t>
  </si>
  <si>
    <t>15.2.18</t>
  </si>
  <si>
    <t>15.2.19</t>
  </si>
  <si>
    <t>15.2.20</t>
  </si>
  <si>
    <t>15.2.21</t>
  </si>
  <si>
    <t>15.2.22</t>
  </si>
  <si>
    <t>15.3</t>
  </si>
  <si>
    <t>15.3.1</t>
  </si>
  <si>
    <t>15.3.2</t>
  </si>
  <si>
    <t>16.1</t>
  </si>
  <si>
    <t>16.2</t>
  </si>
  <si>
    <t>16.3</t>
  </si>
  <si>
    <t>16.4</t>
  </si>
  <si>
    <t>16.5</t>
  </si>
  <si>
    <t>17.1</t>
  </si>
  <si>
    <t>18.1</t>
  </si>
  <si>
    <t>18.1.1</t>
  </si>
  <si>
    <t>18.1.2</t>
  </si>
  <si>
    <t>18.1.3</t>
  </si>
  <si>
    <t>18.1.4</t>
  </si>
  <si>
    <t>18.1.5</t>
  </si>
  <si>
    <t>18.1.6</t>
  </si>
  <si>
    <t>18.1.7</t>
  </si>
  <si>
    <t>18.1.8</t>
  </si>
  <si>
    <t>18.1.9</t>
  </si>
  <si>
    <t>18.1.10</t>
  </si>
  <si>
    <t>18.1.11</t>
  </si>
  <si>
    <t>18.1.12</t>
  </si>
  <si>
    <t>18.1.13</t>
  </si>
  <si>
    <t>18.1.14</t>
  </si>
  <si>
    <t>18.1.15</t>
  </si>
  <si>
    <t>18.1.16</t>
  </si>
  <si>
    <t>18.2</t>
  </si>
  <si>
    <t>18.2.1</t>
  </si>
  <si>
    <t>18.2.2</t>
  </si>
  <si>
    <t>18.2.3</t>
  </si>
  <si>
    <t>18.2.4</t>
  </si>
  <si>
    <t>18.2.5</t>
  </si>
  <si>
    <t>19.1</t>
  </si>
  <si>
    <t>19.2</t>
  </si>
  <si>
    <t>20.1</t>
  </si>
  <si>
    <t>20.2</t>
  </si>
  <si>
    <t>20.3</t>
  </si>
  <si>
    <t>20.4</t>
  </si>
  <si>
    <t>20.5</t>
  </si>
  <si>
    <t>20.6</t>
  </si>
  <si>
    <t>20.7</t>
  </si>
  <si>
    <t>21.1</t>
  </si>
  <si>
    <t>21.2</t>
  </si>
  <si>
    <t>DEMOLIÇÃO DE ALVENARIA DE TIJOLO COMUM, SEM REAPROVEITAMENTO</t>
  </si>
  <si>
    <t>RETIRADA DE BRISE METÁLICO EM GERAL</t>
  </si>
  <si>
    <t>RETIRADA DE ESQUADRIA METÁLICA EM GERAL</t>
  </si>
  <si>
    <t>ELEMENTO VAZADO EM CONCRETO PARA VENTILAÇÃO PERMANENTE. MEDIDAS 39 X 39 X 10 CM, COM ALVÉOLOS DE APROXIMADAMENTE 10 X 10 CM, COR NATURAL.</t>
  </si>
  <si>
    <t>ALVENARIA DE VEDAÇÃO COM BLOCOS CERÂMICO FURADO, 14 X 19 X 39 CM, ESPESSURA DA PAREDE 14 CM, JUNTAS DE 10 MM COM ARGAMASSA INDUSTRIALIZADA</t>
  </si>
  <si>
    <t>ALVENARIA DE VEDAÇÃO COM BLOCOS DE CONCRETO CELULAR AUTOCLAVADO, SEM FUNÇÃO ESTRUTURAL, 15 X 30 X 60 CM, ESPESSURA DA PAREDE 15 CM, JUNTAS DE 10 MM COM ARGAMASSA INDUSTRIALIZADA</t>
  </si>
  <si>
    <t>VERGA RETA MOLDADA NO LOCAL COM FORMA DE MADEIRA CONSIDERANDO 5 REAPROVEITAMENTOS, CONCRETO ARMADO FCK = 20 MPA</t>
  </si>
  <si>
    <t>BORDA EM GESSO MONOLÍTICO COM PINTURA EM LÁTEX ACRÍLICO ACETINADO.</t>
  </si>
  <si>
    <t xml:space="preserve">PISO EM MANTA VINÍLICA EM ROLO DE LARGURA 2 M, ESPESSURA 3,0 MM, GRUPO T DE ABRASÃO, CAMADA DE DESGASTE DE 0,55 MM, ASSENTADO SOBRE REGULARIZAÇÃO. </t>
  </si>
  <si>
    <t>CONCRETO DESEMPENADO 30MPA, ESP. 8 CM. RETARDADOR DE CURA E ENDURECEDOR DE SUPERFÍCIE. ACABAM. VASSOURADO ANTIDERRAPANTE.</t>
  </si>
  <si>
    <t>RODAPÉ EM MANTA VINÍLICA, ESPESSURA 3,0 MM, H = 7 CM.</t>
  </si>
  <si>
    <t>RODAPÉ EM PORCELANATO SOBRE ARGAMASSA DE REGULARIZAÇÃO, DIMENSÃO 10 X 60 CM, COR ALUMÍNIO NA.</t>
  </si>
  <si>
    <t xml:space="preserve">DAMPER REGULADOR DE VAZÃO 250X200MM </t>
  </si>
  <si>
    <t>TRASPORTE VERTICAL (SERVIÇO DE GUINCHO)</t>
  </si>
  <si>
    <t>REVESTIMENTO EM PLACAS CERÂMICAS COM ACABAMENTO ACETINADO, MEDIDA 40 X 30 CM, ASSENTADAS EM JUNTA PRUMO SOBRE MASSA GROSSA SARRAFEADA.</t>
  </si>
  <si>
    <t>REVESTIMENTO EM PASTILHAS CERÂMICAS (MED. 5 X 5 CM), ASSENTADAS EM JUNTA PRUMO SOBRE MASSA GROSSA SARRAFEADA.</t>
  </si>
  <si>
    <t>CHAPISCO PARA PAREDE INTERNA OU EXTERNA COM ARGAMASSA DE CIMENTO E AREIA SEM PENEIRAR TRAÇO 1:3, E=5 MM</t>
  </si>
  <si>
    <t>APLICAÇÃO DE LÁTEX ACRÍLICO ACETINADO EM TRÊS DEMÃOS SOBRE MASSA ACRÍLICA.</t>
  </si>
  <si>
    <t>LIXAMENTO MANUAL DE SUPERFÍCIE DE CONCRETO</t>
  </si>
  <si>
    <t>PORTÃO DE CORRER EM GRADE DE AÇO GALVANIZADO ELETROFUNDIDA, MALHA 65 X 132 MM, E PINTURA ELETROSTÁTICA</t>
  </si>
  <si>
    <t>ALAMBRADO EM TELA DE AÇO GALVANIZADO DE 2´</t>
  </si>
  <si>
    <t>GRADE DE PROTEÇÃO REMOVÍVEL COM ESTRUTURA PERFIL METÁLICO 2" E FECHAMENTO EM ARAME GALVANIZADO 12 BWG MALHA 20 MM X 20 MM</t>
  </si>
  <si>
    <t>72183</t>
  </si>
  <si>
    <t>HIDRANTE COM ABRIGO EM CHAPA DE AÇO CARBONO, COM MANGUEIRA DE Ø 65 MM (2 1/2") X 15 M</t>
  </si>
  <si>
    <t>431017</t>
  </si>
  <si>
    <t>431048</t>
  </si>
  <si>
    <t>CONJUNTO MOTOR-BOMBA (CENTRÍFUGA) 7,5 CV MULTIESTÁGIO, HMAN= 30 A 80 MCA, Q= 21,6 A 12,0 M³/H</t>
  </si>
  <si>
    <t>CONJUNTO MOTOR-BOMBA (CENTRÍFUGA) 1CV, MULTIESTÁGIO TRIFÁSICA, HMAN= 70 A 115 MCA E Q= 1,0 A 1,6 M³/H</t>
  </si>
  <si>
    <t xml:space="preserve">PISO INTERTRAVADO EM CONCRETO 35 MPA, MEDIDAS: 20 X 10 X 8 CM, COR NATURAL. ASSENTAMENTO SOBRE PÓ DE PEDRA. </t>
  </si>
  <si>
    <t xml:space="preserve">PISO INTERTRAVADO EM CONCRETO 35 MPA, MEDIDAS: 20 X 10 X 8 CM, COR GRAFITE. ASSENTAMENTO SOBRE PÓ DE PEDRA. </t>
  </si>
  <si>
    <t xml:space="preserve">PISO INTERTRAVADO EM CONCRETO 35 MPA, MEDIDAS: 20 X 10 X 8 CM, COR VERMELHO. ASSENTAMENTO SOBRE PÓ DE PEDRA. </t>
  </si>
  <si>
    <t xml:space="preserve">PISO INTERTRAVADO EM CONCRETO 35 MPA, MEDIDAS: 20 X 10 X 8 CM, COR AMARELO. ASSENTAMENTO SOBRE PÓ DE PEDRA. </t>
  </si>
  <si>
    <t>10.21</t>
  </si>
  <si>
    <t>10.22</t>
  </si>
  <si>
    <t>1.7</t>
  </si>
  <si>
    <t>1.8</t>
  </si>
  <si>
    <t xml:space="preserve">02.005.000072.SER </t>
  </si>
  <si>
    <t>18.1.17</t>
  </si>
  <si>
    <t>18.1.18</t>
  </si>
  <si>
    <t>18.1.19</t>
  </si>
  <si>
    <t>18.1.20</t>
  </si>
  <si>
    <t>18.1.21</t>
  </si>
  <si>
    <t>18.1.22</t>
  </si>
  <si>
    <t>18.1.23</t>
  </si>
  <si>
    <t>18.1.24</t>
  </si>
  <si>
    <t>18.1.25</t>
  </si>
  <si>
    <t>18.1.26</t>
  </si>
  <si>
    <t>18.1.27</t>
  </si>
  <si>
    <t>18.1.28</t>
  </si>
  <si>
    <t>18.1.29</t>
  </si>
  <si>
    <t>18.1.30</t>
  </si>
  <si>
    <t>20.8</t>
  </si>
  <si>
    <t xml:space="preserve">22.013.000004.SER </t>
  </si>
  <si>
    <t>PISO EXTERNO PODOTÁTIL DIRECIONAL EM BLOCO INTERTRAVADO DE CONCRETO 35MPA, MEDIDAS: 20 X 20 X 08 CM</t>
  </si>
  <si>
    <t>PISO EXTERNO PODOTÁTIL DE ALERTA EM BLOCO INTERTRAVADO DE CONCRETO 35MPA, MEDIDAS: 40 X 40 X 3,5 CM</t>
  </si>
  <si>
    <t>10.23</t>
  </si>
  <si>
    <t>PISO CHAPA XADREZ DE AÇO ESTRUTURAL GALVANIZADA COM RELEVO ANTIDERRAPANTE,  ESPESSURA 3,04MM - ESCADAS</t>
  </si>
  <si>
    <t>10.24</t>
  </si>
  <si>
    <t>PISO EM CONCRETO HACHURADO DESEMPENADO, 30MPA.</t>
  </si>
  <si>
    <t>MURO DE ARRIMO</t>
  </si>
  <si>
    <t>6.8</t>
  </si>
  <si>
    <t>ESCAVAÇÃO MECANIZADA EM SOLO DE 1ª CATEGORIA EM CAMPO ABERTO</t>
  </si>
  <si>
    <t>INFRAESTRUTURA PARA ENERGIA ELÉTRICA</t>
  </si>
  <si>
    <t>POSTO DE TRANSFORMAÇÃO</t>
  </si>
  <si>
    <t>CHAVE LOAD BOOSTER 100A-15KV</t>
  </si>
  <si>
    <t>PARARAIO TIPO VÁLVULA DE 9 A 12KV, CORPO POLIMÉRICO</t>
  </si>
  <si>
    <t>MUFLAS 15KV #70MM² - INTERNO</t>
  </si>
  <si>
    <t>ISOLADOR PORCELANA TIPO PINO DE 15KV</t>
  </si>
  <si>
    <t>ISOLADOR PEDESTAL EM PORCELANA 15KV, USO INTERNO, PARA VERGALÃO DE COBRE</t>
  </si>
  <si>
    <t>TRANSFORMADOR DE POTENCIAL PRIMÁRIO 13,8KV E SECUNDÁRIO 220V - 2000 VA</t>
  </si>
  <si>
    <t>390216</t>
  </si>
  <si>
    <t>CABO DE COBRE #2,5MM², ISOLAÇÃO 750V</t>
  </si>
  <si>
    <t>ELETRODUTO PESADO DE FERRO ZINCADO A FOGO Ø3/4"</t>
  </si>
  <si>
    <t>LUMINARIA BLINDADA EM LIGA DE ALUMINIO EQUIPADA COM UMA LAMPADA INCANDESCENTE DE 15W-220V</t>
  </si>
  <si>
    <t>CONDULETE Ø3/4" EQUIPADO COM 1 INTERRUPTOR BIPOLAR SIMPLES</t>
  </si>
  <si>
    <t>PLACA DE ADVERTENCIA "PERIGO ALTA TENSÃO"</t>
  </si>
  <si>
    <t>EXTRADO DE MADEIRA REVESTIDO DE FILME ISOLANTE DE BORRACHA COM ESPESSURA MINIMA DE 5MM</t>
  </si>
  <si>
    <t xml:space="preserve">EXTINTOR DE INCENDIO DE CO2 - 6KG COM ABRIGO CONTRA INTEMPÉRIES </t>
  </si>
  <si>
    <t>TELA DE PROTEÇÃO EM ARMAÇÃO DE CANTONEIRA DE 1.1/2" E TELA EM ARAME GALVANIZADO 12BWG COM MALHA MAXIMA DE 20X20MM, DIMENSÕES DE 2600X1700MM</t>
  </si>
  <si>
    <t>SISTEMA DE PROTEÇÃO CONTRA DESCARGAS ATMOSFÉRICAS - CABINE</t>
  </si>
  <si>
    <t>14.2.2</t>
  </si>
  <si>
    <t>420520</t>
  </si>
  <si>
    <t>14.2.3</t>
  </si>
  <si>
    <t>14.2.4</t>
  </si>
  <si>
    <t>14.2.5</t>
  </si>
  <si>
    <t>14.3.2</t>
  </si>
  <si>
    <t>14.3.3</t>
  </si>
  <si>
    <t>CABO ISOLADO EM PVC SEÇÃO #2,5MM² 750V</t>
  </si>
  <si>
    <t>390217</t>
  </si>
  <si>
    <t>14.3.4</t>
  </si>
  <si>
    <t>CABO ISOLADO EM PVC SEÇÃO #4,0MM² 750V</t>
  </si>
  <si>
    <t>14.3.5</t>
  </si>
  <si>
    <t>14.3.6</t>
  </si>
  <si>
    <t>14.3.7</t>
  </si>
  <si>
    <t>LUMINÁRIA DE SOBREPOR PARA 2 LÂMPADAS FLUORESCENTES DE 32W COM REFLETOR PARABOLICO, REATOR ELETRONICO DE ALTO FATOR DE POTENCIA (MIN.0,92) E THD&lt;10%</t>
  </si>
  <si>
    <t>INSTALAÇÕES ELÉTRICAS DA INFRAESTRUTURA ÁREA EXTERNA</t>
  </si>
  <si>
    <t>ABERTURA DE VALETA, 0,40M DE LARGURA, 0.80M DE PROFUNDIDADE E 220M DE COMPRIMENTO</t>
  </si>
  <si>
    <t>14.4.2</t>
  </si>
  <si>
    <t>REATERRO DE VALETA APILOADO</t>
  </si>
  <si>
    <t>14.4.3</t>
  </si>
  <si>
    <t>TUBO DE PEAD DE Ø4"</t>
  </si>
  <si>
    <t>14.4.4</t>
  </si>
  <si>
    <t>TUBO DE PEAD DE Ø2"</t>
  </si>
  <si>
    <t>14.4.5</t>
  </si>
  <si>
    <t>14.4.6</t>
  </si>
  <si>
    <t>14.4.7</t>
  </si>
  <si>
    <t>14.4.8</t>
  </si>
  <si>
    <t>14.4.9</t>
  </si>
  <si>
    <t>09.06.026</t>
  </si>
  <si>
    <t>14.4.10</t>
  </si>
  <si>
    <t>14.4.11</t>
  </si>
  <si>
    <t>-</t>
  </si>
  <si>
    <t>INFRAESTRUTURA PARA COMUNICAÇÃO</t>
  </si>
  <si>
    <t>ABERTURA DE VALETA, 0,40M DE LARGURA, 0.80M DE PROFUNDIDADE E 52,42M DE COMPRIMENTO</t>
  </si>
  <si>
    <t>14.5.2</t>
  </si>
  <si>
    <t>14.5.3</t>
  </si>
  <si>
    <t>14.5.4</t>
  </si>
  <si>
    <t>14.6.2</t>
  </si>
  <si>
    <t>14.6.3</t>
  </si>
  <si>
    <t>14.6.4</t>
  </si>
  <si>
    <t>14.6.5</t>
  </si>
  <si>
    <t>14.6.6</t>
  </si>
  <si>
    <t>14.6.7</t>
  </si>
  <si>
    <t>14.6.8</t>
  </si>
  <si>
    <t>14.6.9</t>
  </si>
  <si>
    <t>14.6.10</t>
  </si>
  <si>
    <t>14.6.11</t>
  </si>
  <si>
    <t>14.6.12</t>
  </si>
  <si>
    <t>14.6.13</t>
  </si>
  <si>
    <t>14.6.14</t>
  </si>
  <si>
    <t>14.6.15</t>
  </si>
  <si>
    <t>14.6.16</t>
  </si>
  <si>
    <t>14.6.17</t>
  </si>
  <si>
    <t>14.6.18</t>
  </si>
  <si>
    <t>14.6.19</t>
  </si>
  <si>
    <t>14.6.20</t>
  </si>
  <si>
    <t>14.6.21</t>
  </si>
  <si>
    <t>14.6.22</t>
  </si>
  <si>
    <t>14.6.23</t>
  </si>
  <si>
    <t>14.6.24</t>
  </si>
  <si>
    <t>14.6.25</t>
  </si>
  <si>
    <t>14.6.26</t>
  </si>
  <si>
    <t>14.6.27</t>
  </si>
  <si>
    <t>14.4.12</t>
  </si>
  <si>
    <t>14.8</t>
  </si>
  <si>
    <t>14.9</t>
  </si>
  <si>
    <t>14.10</t>
  </si>
  <si>
    <t>14.11</t>
  </si>
  <si>
    <t>14.12</t>
  </si>
  <si>
    <t>14.12.1</t>
  </si>
  <si>
    <t>14.13</t>
  </si>
  <si>
    <t>14.13.1</t>
  </si>
  <si>
    <t>14.14</t>
  </si>
  <si>
    <t>14.14.1</t>
  </si>
  <si>
    <t>14.15</t>
  </si>
  <si>
    <t>14.15.1</t>
  </si>
  <si>
    <t>14.16</t>
  </si>
  <si>
    <t>14.16.1</t>
  </si>
  <si>
    <t>14.17</t>
  </si>
  <si>
    <t>14.17.1</t>
  </si>
  <si>
    <t>14.17.2</t>
  </si>
  <si>
    <t>14.17.3</t>
  </si>
  <si>
    <t>14.17.4</t>
  </si>
  <si>
    <t>14.1.1.1</t>
  </si>
  <si>
    <t>14.1.1.2</t>
  </si>
  <si>
    <t>14.1.1.3</t>
  </si>
  <si>
    <t>14.1.1.4</t>
  </si>
  <si>
    <t>14.1.1.5</t>
  </si>
  <si>
    <t>14.1.1.6</t>
  </si>
  <si>
    <t>14.1.1.7</t>
  </si>
  <si>
    <t>14.1.1.8</t>
  </si>
  <si>
    <t>14.1.1.9</t>
  </si>
  <si>
    <t>14.1.1.10</t>
  </si>
  <si>
    <t>14.1.1.11</t>
  </si>
  <si>
    <t>14.1.1.12</t>
  </si>
  <si>
    <t>14.1.1.13</t>
  </si>
  <si>
    <t>14.1.1.14</t>
  </si>
  <si>
    <t>14.1.1.15</t>
  </si>
  <si>
    <t>14.1.1.16</t>
  </si>
  <si>
    <t>14.1.1.17</t>
  </si>
  <si>
    <t>14.1.1.18</t>
  </si>
  <si>
    <t>14.1.1.19</t>
  </si>
  <si>
    <t>14.1.1.20</t>
  </si>
  <si>
    <t>14.1.1.21</t>
  </si>
  <si>
    <t>14.1.1.22</t>
  </si>
  <si>
    <t>6.9</t>
  </si>
  <si>
    <t>12.2.14</t>
  </si>
  <si>
    <t>VÁLVULA DE PÉ COM CRIVO Ø 3"</t>
  </si>
  <si>
    <t>VÁLVULA DE GLOBO "ESFERA" Ø 1/2"</t>
  </si>
  <si>
    <t>RALO SIFONADO REDONDO N°2 C/ GRELHA DE ALUMÍNIO 100 X 39</t>
  </si>
  <si>
    <t>RALO SIFONADO REDONDO C/ JOELHO E PROLONG. GRELHA DE ALUMÍNIO 100 X 38</t>
  </si>
  <si>
    <t>12.1.19</t>
  </si>
  <si>
    <t>12.1.20</t>
  </si>
  <si>
    <t xml:space="preserve">REDE DE DRENOS DE AR CONDICIONADO </t>
  </si>
  <si>
    <t>12.4</t>
  </si>
  <si>
    <t>12.4.1</t>
  </si>
  <si>
    <t>12.4.2</t>
  </si>
  <si>
    <t>12.4.3</t>
  </si>
  <si>
    <t>12.4.4</t>
  </si>
  <si>
    <t>12.4.5</t>
  </si>
  <si>
    <t>12.4.6</t>
  </si>
  <si>
    <t>12.4.7</t>
  </si>
  <si>
    <t>12.4.8</t>
  </si>
  <si>
    <t>12.4.9</t>
  </si>
  <si>
    <t>12.4.10</t>
  </si>
  <si>
    <t>12.4.11</t>
  </si>
  <si>
    <t>12.4.12</t>
  </si>
  <si>
    <t>12.4.13</t>
  </si>
  <si>
    <t>12.4.14</t>
  </si>
  <si>
    <t>12.4.15</t>
  </si>
  <si>
    <t>REGISTRO DE BOIA METÁLICO Ø1"</t>
  </si>
  <si>
    <t>REGISTRO DE GAVETA BRUTO METÁLICO Ø 1"</t>
  </si>
  <si>
    <t>REGISTRO DE GAVETA BRUTO METÁLICO Ø 2 1/2"</t>
  </si>
  <si>
    <t>REGISTRO DE GAVETA BRUTO METÁLICO Ø 2"</t>
  </si>
  <si>
    <t>REGISTRO DE GAVETA BRUTO METÁLICO Ø 3"</t>
  </si>
  <si>
    <t>REGISTRO DE GAVETA BRUTO METÁLICO Ø 4"</t>
  </si>
  <si>
    <t>REGISTRO DE GAVETA BRUTO METÁLICO Ø 3/4"</t>
  </si>
  <si>
    <t>12.2.15</t>
  </si>
  <si>
    <t>12.2.16</t>
  </si>
  <si>
    <t>12.2.17</t>
  </si>
  <si>
    <t>12.2.18</t>
  </si>
  <si>
    <t>12.2.19</t>
  </si>
  <si>
    <t>12.2.20</t>
  </si>
  <si>
    <t>12.2.21</t>
  </si>
  <si>
    <t>12.2.22</t>
  </si>
  <si>
    <t>12.2.23</t>
  </si>
  <si>
    <t>12.2.24</t>
  </si>
  <si>
    <t>12.2.25</t>
  </si>
  <si>
    <t>12.2.26</t>
  </si>
  <si>
    <t>08.08.060</t>
  </si>
  <si>
    <t>CAIXA DE GORDURA AMANCO DN300</t>
  </si>
  <si>
    <t>INSTALAÇÃO DE REDE DE DUTOS DE AR CONDICIONADO, VENTILAÇÃO E EXAUSTÃO</t>
  </si>
  <si>
    <t>UM</t>
  </si>
  <si>
    <t>PISO INTERNO PODOTÁTIL DE ALERTA EM PLACA DE BORRACHA ANTI-DERRAPANTE, MEDIDAS: 30 X 30 CM, NA COR AMARELO.</t>
  </si>
  <si>
    <t>MANOMETRO INDUSTRIAL COM TOMADA INFERIOR.</t>
  </si>
  <si>
    <t>VÁLVULA DE RETENÇÃO HORIZONTAL/VERTICAL  Ø 2 1/2"</t>
  </si>
  <si>
    <t>VÁLVULA DE RETENÇÃO HORIZONTAL/VERTICAL Ø 3/4"</t>
  </si>
  <si>
    <t>GRELHA DE RETORNO 250X250MM C/REGISTRO + PLENUM BOCAL 150MM</t>
  </si>
  <si>
    <t>GRELHA DE RETORNO 300X300MM C/REGISTRO + PLENUM BOCAL 200MM</t>
  </si>
  <si>
    <t xml:space="preserve">GRELHA DE RETORNO 600X900MM C/REGISTRO </t>
  </si>
  <si>
    <t>QUADRANTE PARA DUTO RETANGULAR - SPLITER</t>
  </si>
  <si>
    <t>DUTO FLEXÍVEL DIÂMETRO 250MM COM ISOLAMENTO TÉRMICO</t>
  </si>
  <si>
    <t>DAMPER REGULADOR DE VAZÃO DIÂMETRO 150MM (COLARINHO COM REGISTRO)</t>
  </si>
  <si>
    <t>DAMPER REGULADOR DE VAZÃO DIÂMETRO 200MM (COLARINHO COM REGISTRO)</t>
  </si>
  <si>
    <t xml:space="preserve">BALANCEAMENTO DA REDE DE DUTOS DE AR </t>
  </si>
  <si>
    <t>TELA DE PROTEÇÃO PARA CAIXILHOS EM ARAME GALVANIZADO FIO Nº 18 BWG, MALHA DE 13MM X 13MM, INCLUSO FERRAGENS, MOLDURA E ACESSÓRIOS, CONFORME PROJETO.</t>
  </si>
  <si>
    <t>08.17.085</t>
  </si>
  <si>
    <t>051008</t>
  </si>
  <si>
    <t>LIGAÇÃO PROVISÓRIA DE ÁGUA PARA OBRA E INSTALAÇÃO SANITÁRIA PROVISÓRIA, PEQUENAS OBRAS - INSTALAÇÃO MÍNIMA - INCLUSIVE HIDDRÔMETRO.</t>
  </si>
  <si>
    <t>LIGAÇÃO PROVISÓRIA DE LUZ E FORÇA PARA OBRA - INSTALAÇÃO MÍNIMA - INCLUSIVE MEDIDOR</t>
  </si>
  <si>
    <t>02.005.000004.SER</t>
  </si>
  <si>
    <t>REMOÇÃO DE GUARDA CORPO METÁLICO</t>
  </si>
  <si>
    <t>CPOS 111604</t>
  </si>
  <si>
    <t>CPOS - 111604</t>
  </si>
  <si>
    <t>CPOS 111606</t>
  </si>
  <si>
    <t>13.004.000023.SER</t>
  </si>
  <si>
    <t>TUBULAÇÃO EM AÇO GALVANIZADO Ø 1", INCLUSIVE CONEXÕES</t>
  </si>
  <si>
    <t>TUBULAÇÃO EM AÇO GALVANIZADO Ø 2", INCLUSIVE CONEXÕES</t>
  </si>
  <si>
    <t>TUBULAÇÃO EM AÇO GALVANIZADO Ø 2 1/2", INCLUSIVE CONEXÕES</t>
  </si>
  <si>
    <t>TUBULAÇÃO EM AÇO GALVANIZADO Ø 3", INCLUSIVE CONEXÕES</t>
  </si>
  <si>
    <t>TUBULAÇÃO EM AÇO GALVANIZADO Ø 4", INCLUSIVE CONEXÕES</t>
  </si>
  <si>
    <t>TUBULAÇÃO EM AÇO GALVANIZADO Ø 3", SEM COSTURA, INCLUSIVE CONEXÕES</t>
  </si>
  <si>
    <t>TUBULAÇÃO EM AÇO GALVANIZADO Ø 2 1/2", SEM COSTURA, INCLUSIVE CONEXÕES</t>
  </si>
  <si>
    <t>TUBULAÇÃO EM AÇO GALVANIZADO Ø 3/4", SEM COSTURA, INCLUSIVE CONEXÕES</t>
  </si>
  <si>
    <t>TUBULAÇÃO EM AÇO GALVANIZADO Ø 1/2", SEM COSTURA, INCLUSIVE CONEXÕES</t>
  </si>
  <si>
    <t>13.009.000002.SER</t>
  </si>
  <si>
    <t>PAVIMENTAÇÃO EM CONCREGRAMA NA MODULAÇÃO 0,50 X 0,50 M, PROFUNDIDADE 10 CM, CONCRETO 35 MPA. ASSENTAMENTO SOBRE PÓ DE PEDRA.</t>
  </si>
  <si>
    <t>PISO DRENANTE 100%, COMPOSTO POR AGREGADOS ROCHOSOS DE ALTA RESISTÊNCIA, MEDIDAS: 40 X 40 X 5 CM. ASSENTADO SOBRE PÓ DE PEDRA.</t>
  </si>
  <si>
    <t>PLANTIO DE GRAMA - CONCREGRAMA</t>
  </si>
  <si>
    <t>PREPARO DE BASE PARA ASSENTAMENTO DE PISO EXTERNO, CAMADA DE 20 CM DE SOLO BRITA, COMPACTAÇÃO E NIVELAMENTO DO SUBLEITO.</t>
  </si>
  <si>
    <t>BOCA DE LOBO COM GRELHA METÁLICA PARA TRÁFEGO DE VEICULOS</t>
  </si>
  <si>
    <t>15.3.3</t>
  </si>
  <si>
    <t>340240</t>
  </si>
  <si>
    <t>BRISE METÁLICO EM CHAPA PERFURADA EM AÇO-CARBONO, ESPESSURA 1.5 MM, FURO REDONDO 2.00 MM, EC. 3.00 MM. INCLUSIVE FORNECIMENTO E INSTALAÇÃO DE ESTRUTURA METÁLICA TUBULAR EM AÇO DE ALTA RESISTÊNCIA À CORROSÃO.</t>
  </si>
  <si>
    <t>REDE DE ÁGUA FRIA</t>
  </si>
  <si>
    <t xml:space="preserve">15.005.000003.SER </t>
  </si>
  <si>
    <t>EMBOÇO PAULISTA PARA PAREDE INTERNA COM ARGAMASSA MISTA DE CIMENTO, CAL HIDRATADA E AREIA SEM PENEIRAR TRAÇO 1:2:8, E = 30 MM</t>
  </si>
  <si>
    <t xml:space="preserve">21.001.000001.SER </t>
  </si>
  <si>
    <t>VERGALHÃO DE COBRE ELETROLITICO Ø3/8¨, INCLUSIVE INSTALAÇÃO, CONEXÕES E ACESSÓRIOS.</t>
  </si>
  <si>
    <t>CABO ISOLADO EM PVC SEÇÃO #120,00MM² 0,6/1kV (QGBT X TRAFO - TERRA-PE)</t>
  </si>
  <si>
    <t>CABO ISOLADO EM PVC SEÇÃO #240,00MM² 0,6/1kV (QGBT X TRAFO - FASES E NEUTRO)</t>
  </si>
  <si>
    <t>TERMINAL DE PRESSÃO/COMPRESSÃO PARA CABO DE 120 MM²</t>
  </si>
  <si>
    <t>TERMINAL DE PRESSÃO/COMPRESSÃO PARA CABO DE 240 MM²</t>
  </si>
  <si>
    <t>ELETRODUTO DE PVC RIGIDO Ø3/4", INCLUSIVE INSTALAÇÃO, CONEXÕES E ACESSÓRIOS.</t>
  </si>
  <si>
    <t>TERMINAL DE PRESSÃO/COMPRESSÃO PARA CABO DE 35 MM²</t>
  </si>
  <si>
    <t>SOLDA EXOTERMICA, CABOXCABO E CABOXHASTE</t>
  </si>
  <si>
    <t>ILUMINAÇÃO E TOMADAS CABINE / RESIDUOS/RESIDUOS HOSPITALARES</t>
  </si>
  <si>
    <t>ELETRODUTO DE FERRO GALVANIZADO, MÉDIO DE 3/4´, INCLUSIVE INSTALAÇÃO, CONEXÕES E ACESSÓRIOS.</t>
  </si>
  <si>
    <t>CONDULETE METÁLICO DE 3/4´, INCLUSIVE INSTALAÇÃO, CONEXÕES E ACESSÓRIOS.</t>
  </si>
  <si>
    <t>14.6.31</t>
  </si>
  <si>
    <t>CAIXA DE PASSAGEM EM ALVENARIA DE 0,60X0,60X0,60M COM TAMPA EM CONCRETO.</t>
  </si>
  <si>
    <t>09.06.025</t>
  </si>
  <si>
    <t>CAIXA DE PASSAGEM EM ALVENARIA DE 0,40X0,40X0,40M COM TAMPA EM CONCRETO.</t>
  </si>
  <si>
    <t>POSTE EM TUBO DE AÇO ZINCADO E PINTADO NA COR PRETA, ALTURA DE 4,50M, COM 2 PÉTALAS EM CHAPA DE AÇO PINTADA NA COR PRETA, COM REFLETOR SIMÉTRICO EM ALUMÍNIO TEXTURIZADO E DIFUSOR EM VIDRO PLANO TRANSPARENTE TEMPERADO, COM1 LÂMPADA V SÓDIO 70W POR PÉTALA. REFERÊNCIA COMERCIAL: MODELO DP-2198-02/2 - PROJETO, STOCK, LUMINI OU EQUIVALENTE TÉCNICO. INCLUSIVE BASE DO POSTE EM CONCRETO VER PROJETO DE INSTALAÇÕES ELÉTRICAS ELE 01/14-R0.</t>
  </si>
  <si>
    <t>CAIXA TIPO R2, EM ALVENARIA, TAMPA  E CHASSIS EM FERRO FUNDIDO E FUNDO DE BRITA Nº2, PARA ELETRICIDADE, COM AS SEGUINTES DIMENSÕES (MEDIDAS INTERNAS): 1200x520x1200mm COM A INSCRIÇÃO "ELÉTRICA"</t>
  </si>
  <si>
    <t>TUBO LISO DE PEAD DE Ø75"</t>
  </si>
  <si>
    <t xml:space="preserve">BLOCO AUTONOMO DE ILUMINAÇÃO DE EMERGÊNCIA, DE ACLAREAMENTO CONFORME PROJETO </t>
  </si>
  <si>
    <t xml:space="preserve">BLOCO AUTONOMO DE ILUMINAÇÃO DE EMERGÊNCIA, COM A INSCRIÇÃO "SAIDA" DA UNITRON OU EQUIVALENTE TÉCNICO CONFORME PROJETO </t>
  </si>
  <si>
    <t>PERFILADO PERFURADO 38 X 38 MM, INCLUSIVE INSTALAÇÃO, CONEXÕES E ACESSÓRIOS.</t>
  </si>
  <si>
    <t xml:space="preserve">CANALETA OU MOLDURA EM ALUMINIO - DUTO DUPLO - TIPO D -73X45MM - COM TAMPA - REF. DUTOTEC, INCLUSIVE INSTALAÇÃO, CONEXÕES E ACESSÓRIOS.DETALHE NO PROJETO </t>
  </si>
  <si>
    <t>ELETRODUTO CORRUGADO TIPO SEAL TUBO DE 1", INCLUSIVE INSTALAÇÃO, CONEXÕES E ACESSÓRIOS.</t>
  </si>
  <si>
    <t>ELETRODUTO GALVANIZADO 1", INCLUSIVE INSTALAÇÃO, CONEXÕES E ACESSÓRIOS.</t>
  </si>
  <si>
    <t xml:space="preserve">CAIXA DE PASSAGEM DE EMBUTIR 4X2 EM PVC PARA PAREDE OU GESSO ACARTONADO </t>
  </si>
  <si>
    <t>CONDULETE 1" EM LIGA DE ALUMÍNIO FUNDIDO TIPO "X", INCLUSIVE INSTALAÇÃO, CONEXÕES E ACESSÓRIOS.</t>
  </si>
  <si>
    <t>TOMADA UNIVERSAL 2P+T - 127V - 20A/250V - INSTALADA EM CANALETA DE ALUMÍNIO.CONFORME PROJETO (ACESSÓRIOS DA CANALETA NO ITEM 14.6.4)</t>
  </si>
  <si>
    <t>TOMADAS UNIVERSAL 2P+T -  220V - 20 A/250 V -  INSTALADA EM CANALETA DE ALUMÍNIO.CONFORME PROJETO (ACESSÓRIOS DA CANALETA NO ITEM 14.6.4)</t>
  </si>
  <si>
    <t>TOMADAS UNIVERSAL 2P+T -  127V - 20 A/250 V -  COM MÓDULO E ESPELHO EM CX 4X2.CONFORME PROJETO (ACESSÓRIOS DA CANALETA NO ITEM 14.6.4)</t>
  </si>
  <si>
    <t xml:space="preserve">INTERRUPTOR , UMA TECLA BIPOLAR SIMPLES 10 A - 250 V - INSTALADA EM CONDULETE COM TAMPA.CONFORME PROJETO </t>
  </si>
  <si>
    <t xml:space="preserve">INTERRUPTOR , UMA TECLA BIPOLAR SIMPLES 10 A - 250 V - INSTALADA EM CANALETA DE ALUMÍNIO.CONFORME PROJETO </t>
  </si>
  <si>
    <t xml:space="preserve">INTERRUPTOR , UMA TECLA BIPOLAR SIMPLES 10 A - 250 V - COM MÓDULO E ESPELHO EM CX 4X2.CONFORME PROJETO </t>
  </si>
  <si>
    <t xml:space="preserve">INTERRUPTOR , UMA TECLA BIPOLAR PARALELO 10 A - 250 V - COM MÓDULO E ESPELHO EM CX 4X2.CONFORME PROJETO </t>
  </si>
  <si>
    <t xml:space="preserve">INTERRUPTOR , UMA TECLA BIPOLAR PARALELO 10 A - 250 V - INSTALADA EM CONDULETE COM TAMPA. CONFORME PROJETO </t>
  </si>
  <si>
    <t xml:space="preserve">CABO PARA EXTENSÃO DE COBRE FLEXIVEL 3X1,5MM2, ISOLAÇÃO EM 750V, COM PLUG MACHO E FÊMEA 2P+T . </t>
  </si>
  <si>
    <t>CABO DE COBRE FLEXÍVEL #2,5 MM², ISOLAÇÃO EM PVC, 750V</t>
  </si>
  <si>
    <t>CABO DE COBRE FLEXÍVEL #4,0 MM², ISOLAÇÃO EM PVC, 750V</t>
  </si>
  <si>
    <t>14.6.28</t>
  </si>
  <si>
    <t>14.6.29</t>
  </si>
  <si>
    <t>14.6.30</t>
  </si>
  <si>
    <t>CPU</t>
  </si>
  <si>
    <t>14.6.32</t>
  </si>
  <si>
    <t>LUMINÁRIA DE EMBUTIR COM 2 LÂMPADAS FLUORESCENTES TUBULARES DE 32W. CORPO E ALETAS PLANAS EM CHAPA DE AÇO TRATADA COM ACABAMENTO EM PINTURA ELETROSTÁTICA EPÓXI-PÓ NA COR BRANCA. REFLETOR EM ALUMÍNIO ANODIZADO DE ALTO BRILHO. EQUIPADA COM PORTA-LÂMPADA ANTIVIBRATÓRIO EM POLICARBONATO, COM TRAVA DE SEGURANÇA E PROTEÇÃO CONTRA AQUECIMENTO NOS CONTATOS. REFERÊNCIA COMERCIAL: MODELO 2180, CÓD. 2180.232.100 - ITAIM, STOCK, PROJETO OU EQUIVALENTE TÉCNICO.</t>
  </si>
  <si>
    <t>14.6.33</t>
  </si>
  <si>
    <t xml:space="preserve">LUMINÁRIA CIRCULAR DE EMBUTIR, COM 2 LÂMPADAS FLUORESCENTE COMPACTA DUPLA DE 18W, 4 PINOS. CORPO EM ALUMÍNIO REPUXADO COM ACABAMENTO EM PINTURA ELETROSTÁTICA EPÓXI-PÓ NA COR BRANCA. REFLETOR EM ALUMÍNIO ANODIZADO JATEADO. DIFUSOR EM VIDRO PLANO TEMPERADO JATEADO. REFERÊNCIA COMERCIAL: MOD. OURO-E(8197), CÓDIGO 8197.2C6.140, COR BRANCO - ITAIM, STOCK, PROJETO OU EQUIVALENTE TÉCNICO. </t>
  </si>
  <si>
    <t xml:space="preserve">LUMINÁRIA DE SOBREPOR PARA 2 LÂMPADAS FLUORESCENTES DE 32W COM REFLETOR  PARABOLICO, REATOR ELETRONICO DE ALTO FATOR DE POTENCIA (MIN.0,92) E THD&lt;10%,MODELO 3540, CÓD. 3540.232.300, COR  BRANCO - ITAIM, STOCK, PROJETO </t>
  </si>
  <si>
    <t xml:space="preserve">LUMINÁRIA DE SOBREPOR TIPO ARANDELA, PARA 1 LÂMPADA FLUORESCENTE COMPACTA ELETRÔNICA DE 15W.  CORPO E GRADE FRONTAL DE PROTEÇÃO EM ALUMÍNIO FUNDIDO, COM ACABAMENTO EM PINTURA ELETROSTÁTICA EPÓXI-PÓ NA COR BRANCA. DIFUSOR EM VIDRO TRANSPARENTE FRISADO. INSTALAÇÃO CONFORME PROJETO DE INSTALAÇÕES ELÉTRICAS. REFERÊNCIA COMERCIAL: MOD. TATU, CÓDIGO 8157.1A1.450 - ITAIM, STOCK, PROJETO OU EQUIVALENTE TÉCNICO. </t>
  </si>
  <si>
    <t xml:space="preserve">LUMINÁRIA CIRCULAR DE SOBREPOR, PARA 2 LÂMPADAS FLUORESCENTE COMPACTA DUPLA DE 18W, 4 PINOS. CORPO EM ALUMÍNIO REPUXADO COM ACABAMENTO EM PINTURA ELETROSTÁTICA EPÓXI-PÓ NA COR BRANCA. REFLETOR EM ALUMÍNIO ANODIZADO JATEADO. DIFUSOR EM VIDRO PLANO TEMPERADO COM CENTRO JATEADO. REFERÊNCIA COMERCIAL: MOD. OURO-A, CÓDIGO 8597.2C6.420 - ITAIM, STOCK, PROJETO OU EQUIVALENTE TÉCNICO. 
</t>
  </si>
  <si>
    <t xml:space="preserve">ELETRODUTO GALVANIZADO EXTRA PESADO 1" COM ACESSÓRIOS - ALARME DE INCENDIO, INCLUSIVE INSTALAÇÃO, CONEXÕES E ACESSÓRIOS. </t>
  </si>
  <si>
    <t>ELETROCALHA LISA COM TAMPA, FABRICADA EM CHAPA DE AÇO GALV. ZINCADO, TIPO "U",  CHAPA #20AWG - 0,812MM - 200X100MM, , INCLUSIVE INSTALAÇÃO, CONEXÕES E ACESSÓRIOS.</t>
  </si>
  <si>
    <t>ELETROCALHA LISA COM TAMPA, FABRICADA EM CHAPA DE AÇO GALV. ZINCADO, TIPO "U",  CHAPA #20AWG - 0,812MM - 100X50MM, , INCLUSIVE INSTALAÇÃO, CONEXÕES E ACESSÓRIOS.</t>
  </si>
  <si>
    <t>ELETRODUTO GALVANIZADO 1" , INCLUSIVE INSTALAÇÃO, CONEXÕES E ACESSÓRIOS.</t>
  </si>
  <si>
    <t xml:space="preserve">TOMADA DE COMUNICAÇÃO COM RJ 45 - CAT 6 - KEYSTONE </t>
  </si>
  <si>
    <t>TERMINAL AÉREO EM ALUMÍNIO DE 3/4"X1/4"400MM</t>
  </si>
  <si>
    <t>BARRA CHATA DE ALUMINIO DE 7/8"X1/8"X 3,00M</t>
  </si>
  <si>
    <t>CAIXA DE INSPEÇÃO SUSPENÇA DE 1" EM PVC</t>
  </si>
  <si>
    <t>ELETRODUTO EM PVC RÍGIDO DE 1"</t>
  </si>
  <si>
    <t>CARGA MECANIZADA DE TERRA EM CAMINHÃO BASCULANTE</t>
  </si>
  <si>
    <t>TRANSPORTE DE SOLO DE 1ª E 2ª CATEGORIA POR CAMINHÃO PARA DISTÂNCIAS SUPERIORES AO 5° KM ATÉ O 10° KM</t>
  </si>
  <si>
    <t>1.9</t>
  </si>
  <si>
    <t>DIVISÓRIA SANITÁRIA EM PAINEL LAMINADO MELAMÍNICO ESTRUTURAL, PERFIS EM ALUMÍNIO, INCLUSIVE FERRAGEM COMPLETA PARA VÃO DE PORTA, CONFORME PROJETO</t>
  </si>
  <si>
    <t>DIVISÓRIAS ENTRE CADEIRAS CLINICAS COM PERFIL METÁLICO E VIDRO LAMINADO, CONFORME PROJETO</t>
  </si>
  <si>
    <t>SOLEIRA EM GRANITO ARABESCO BRANCO, ESPESSURA 2 CM, LARGURA 18 CM</t>
  </si>
  <si>
    <t>PEITORIL EM GRANITO ARABESCO BRANCO, ESPESSURA 2 CM, LARGURA 18 CM</t>
  </si>
  <si>
    <t>SOLEIRA EM CONCRETO SIMPLES, ESPESSURA 3 CM, LARGURA 18 CM</t>
  </si>
  <si>
    <t>PEITORIL EM CONCRETO SIMPLES, ESPESSURA 3 CM, LARGURA 18 CM</t>
  </si>
  <si>
    <t>CAIXA SIFONADA DE PVC COM GRELHA DE ALUMÍNIO, 150 X 150 X 50 MM</t>
  </si>
  <si>
    <t>TUBO ESGOTO DE PVC SÉRIE NORMAL DN 100 (M), INCLUSIVE CONEXÕES</t>
  </si>
  <si>
    <t>TUBO ESGOTO DE PVC SÉRIE REFORÇADA DN 50 (M), INCLUSIVE CONEXÕES</t>
  </si>
  <si>
    <t>TUBO ESGOTO DE PVC SÉRIE NORMAL DN 50 (M),  INCLUSIVE CONEXÕES</t>
  </si>
  <si>
    <t>TUBO ESGOTO DE PVC SÉRIE NORMAL DN 40 (M),  INCLUSIVE CONEXÕES</t>
  </si>
  <si>
    <t>TUBO ESGOTO DE PVC SÉRIE REFORÇADA DN 75 (M),  INCLUSIVE CONEXÕES</t>
  </si>
  <si>
    <t>TUBO ESGOTO DE PVC SÉRIE REFORÇADA DN 150 (M),  INCLUSIVE CONEXÕES</t>
  </si>
  <si>
    <t>TUBO ESGOTO DE PVC SÉRIE NORMAL DN 75 (M),  INCLUSIVE CONEXÕES</t>
  </si>
  <si>
    <t>TUBO ESGOTO DE PVC SÉRIE REFORÇADA DN 100 (M),  INCLUSIVE CONEXÕES</t>
  </si>
  <si>
    <t>CAIXA DE INSPEÇÃO EM ALVENARIA - TIJOLO COMUM MACIÇO REVESTIDO INTERNAMENTE COM ARGAMASSA DE CIMENTO E AREIA SEM PENEIRAR, TRAÇO 1:3, LASTRO DE CONCRETO E = 10 CM, TAMPA E = 5 CM, DIMENSÕES 60 X 60 X 60 CM</t>
  </si>
  <si>
    <t>POÇO DE VISITA DE ALVENARIA PARA GALERIA DE ÁGUAS PLUVIAIS, Ø 1,2 M</t>
  </si>
  <si>
    <t>REGISTRO DE GAVETA METÁLICO 25MM (3/4") COM CANOPLA E ADAPTADOR 25MM X 3/4"</t>
  </si>
  <si>
    <t>REGISTRO DE GAVETA METÁLICO 50MM (1 1/2") COM CANOPLA E ADAPTADOR 50MM X 1 1/2"</t>
  </si>
  <si>
    <t>VÁLVULA DE DESCARGA METÁLICA SEM REGISTRO E COM CANOPLA</t>
  </si>
  <si>
    <t xml:space="preserve">REGISTRO DE ESFERA BRUTO METÁLICO 3/4" (25MM) </t>
  </si>
  <si>
    <t>REGISTRO DE GAVETA BRUTO Ø 20 MM (3/4")</t>
  </si>
  <si>
    <t>TUBULAÇÃO EM PVC SOLDÁVEL 20MM, INCLUSIVE CONEXÕES</t>
  </si>
  <si>
    <t>TUBULAÇÃO EM PVC SOLDÁVEL 40MM, INCLUSIVE CONEXÕES</t>
  </si>
  <si>
    <t>TUBULAÇÃO EM PVC SOLDÁVEL 50MM, INCLUSIVE CONEXÕES</t>
  </si>
  <si>
    <t>TUBULAÇÃO EM PVC SOLDÁVEL 75MM, INCLUSIVE CONEXÕES</t>
  </si>
  <si>
    <t>TUBULAÇÃO EM PVC SOLDÁVEL 32MM, INCLUSIVE CONEXÕES</t>
  </si>
  <si>
    <t>TUBULAÇÃO EM PVC SOLDÁVEL 60MM, INCLUSIVE CONEXÕES</t>
  </si>
  <si>
    <t>TUBULAÇÃO EM PVC SOLDÁVEL 85MM, INCLUSIVE CONEXÕES</t>
  </si>
  <si>
    <t>TUBULAÇÃO EM PVC SOLDÁVEL 25MM, INCLUSIVE CONEXÕES</t>
  </si>
  <si>
    <t>TUBULAÇÃO PVC SOLDÁVEL 25MM, INCLUSIVE CONEXÕES</t>
  </si>
  <si>
    <t>TUBULAÇÃO PVC SOLDÁVEL 32MM, INCLUSIVE CONEXÕES</t>
  </si>
  <si>
    <t>TUBULAÇÃO PVC SOLDÁVEL 50MM, INCLUSIVE CONEXÕES</t>
  </si>
  <si>
    <t>12.4.16</t>
  </si>
  <si>
    <t>12.4.17</t>
  </si>
  <si>
    <t>12.4.18</t>
  </si>
  <si>
    <t>12.4.19</t>
  </si>
  <si>
    <t>REGISTRO DE RECALQUE NO PASSEIO, Ø 65 MM (2 1/2")</t>
  </si>
  <si>
    <t>14.1.1.23</t>
  </si>
  <si>
    <t>14.1.1.24</t>
  </si>
  <si>
    <t>14.1.1.25</t>
  </si>
  <si>
    <t>14.2.6</t>
  </si>
  <si>
    <t>14.2.7</t>
  </si>
  <si>
    <t>14.18</t>
  </si>
  <si>
    <t>14.18.1</t>
  </si>
  <si>
    <t>14.18.2</t>
  </si>
  <si>
    <t>14.18.3</t>
  </si>
  <si>
    <t>14.18.4</t>
  </si>
  <si>
    <t>(P06) PORTA EM ALUMÍNIO E VIDRO, 02 FOLHAS DE ABRIR, MEDIDAS 1,70 X 2,10 M, INCLUSIVE FERRAGENS CONFORME PROJETO</t>
  </si>
  <si>
    <t>(PVL01) PAINEL EM PERFIS DE ALUMÍNIO E FECHAMENTO EM VIDRO LAMINADO. 01 FOLHA FIXA, MEDIDAS 2,76 X 1,60 M, INCLUSIVE FERRAGENS CONFORME PROJETO</t>
  </si>
  <si>
    <t>(PVL02) PAINEL EM PERFIS DE ALUMÍNIO E FECHAMENTO EM VIDRO LAMINADO. 01 FOLHA FIXA, MEDIDAS 2,54 X 1,60 M, INCLUSIVE FERRAGENS CONFORME PROJETO</t>
  </si>
  <si>
    <t xml:space="preserve">(PVL03) PAINEL EM PERFIS DE ALUMÍNIO E FECHAMENTO EM VIDRO LAMINADO. 01 FOLHA FIXA, MEDIDAS 1,85 X 1,60 M, INCLUSIVE FERRAGENS CONFORME PROJETO
</t>
  </si>
  <si>
    <t xml:space="preserve">(PVL04) PAINEL EM PERFIS DE ALUMÍNIO E FECHAMENTO EM VIDRO LAMINADO. 01 FOLHA FIXA, MEDIDAS 2,71 X 1,60 M, INCLUSIVE FERRAGENS CONFORME PROJETO
</t>
  </si>
  <si>
    <t xml:space="preserve">(PVL05) PAINEL EM PERFIS DE ALUMÍNIO E FECHAMENTO EM VIDRO LAMINADO. 01 FOLHA FIXA, MEDIDAS 7,56 X 1,60 M, INCLUSIVE FERRAGENS CONFORME PROJETO
</t>
  </si>
  <si>
    <t xml:space="preserve">(PVL06) PAINEL EM PERFIS DE ALUMÍNIO E FECHAMENTO EM VIDRO LAMINADO. 01 FOLHA FIXA, MEDIDAS 2,76 X 1,80 M, INCLUSIVE FERRAGENS CONFORME PROJETO
</t>
  </si>
  <si>
    <t xml:space="preserve">(PVL07) PAINEL EM PERFIS DE ALUMÍNIO E FECHAMENTO EM VIDRO LAMINADO. 01 FOLHA FIXA, MEDIDAS 2,54 X 1,80 M, INCLUSIVE FERRAGENS CONFORME PROJETO
</t>
  </si>
  <si>
    <t xml:space="preserve">(PVL08) PAINEL EM PERFIS DE ALUMÍNIO E FECHAMENTO EM VIDRO LAMINADO. 01 FOLHA FIXA, MEDIDAS 1,85 X 1,80 M, INCLUSIVE FERRAGENS CONFORME PROJETO
</t>
  </si>
  <si>
    <t xml:space="preserve">(PVL09) PAINEL EM PERFIS DE ALUMÍNIO E FECHAMENTO EM VIDRO LAMINADO. 01 FOLHA FIXA, MEDIDAS 2,71 X 1,80 M, INCLUSIVE FERRAGENS CONFORME PROJETO
</t>
  </si>
  <si>
    <t xml:space="preserve">(PVL10) PAINEL EM PERFIS DE ALUMÍNIO E FECHAMENTO EM VIDRO LAMINADO. 01 FOLHA FIXA, MEDIDAS 7,56 X 1,80 M, INCLUSIVE FERRAGENS CONFORME PROJETO
</t>
  </si>
  <si>
    <t xml:space="preserve">(PVL11) PAINEL EM PERFIS DE ALUMÍNIO E FECHAMENTO EM VIDRO LAMINADO. 01 FOLHA FIXA, MEDIDAS 2,86 X 1,60 M, INCLUSIVE FERRAGENS CONFORME PROJETO
</t>
  </si>
  <si>
    <t xml:space="preserve">(PVL12) PAINEL EM PERFIS DE ALUMÍNIO E FECHAMENTO EM VIDRO LAMINADO. 01 FOLHA FIXA, MEDIDAS 2,86 X 1,80 M, INCLUSIVE FERRAGENS CONFORME PROJETO
</t>
  </si>
  <si>
    <t xml:space="preserve">(PVL13) PAINEL EM PERFIS DE ALUMÍNIO E FECHAMENTO EM VIDRO LAMINADO. 01 FOLHA FIXA, MEDIDAS 2,03 X 3,00 M, INCLUSIVE FERRAGENS CONFORME PROJETO
</t>
  </si>
  <si>
    <t>(P01) PORTA EM MADEIRA ENCABEÇADA, ESPESSURA 35 MM. 01 FOLHA DE ABRIR, MEDIDAS 0,85 X 2,10 M, INCLUSIVE FERRAGENS CONFORME PROJETO</t>
  </si>
  <si>
    <t>(P02) PORTA EM MADEIRA ENCABEÇADA, ESPESSURA 35 MM. 01 FOLHA DE ABRIR, COM BARRA DE APOIO E BATE-CADEIRAS, MEDIDAS 0,95 X 2,10 M, INCLUSIVE FERRAGENS CONFORME PROJETO</t>
  </si>
  <si>
    <t>(P03) PORTA EM MADEIRA ENCABEÇADA, ESPESSURA 35 MM. 01 FOLHA DE ABRIR, COM VISOR, MEDIDAS 0,85 X 2,10, INCLUSIVE FERRAGENS CONFORME PROJETO</t>
  </si>
  <si>
    <t>(P04) PORTA EM MADEIRA ENCABEÇADA, ESPESSURA 35 MM. 02 FOLHAS DE ABRIR, COM VISOR, MEDIDAS 1,45 X 2,10 M, INCLUSIVE FERRAGENS CONFORME PROJETO</t>
  </si>
  <si>
    <t>(P05) PORTA RADIOLÓGICA EM MADEIRA SÓLIDA COM LAMINADO DE CHUMBO 0,5 MM EMBUTIDO, ESPESSURA 35 MM. 01 FOLHA DE ABRIR, COM VISOR, MEDIDAS 0,85 X 2,10 M, INCLUSIVE FERRAGENS CONFORME PROJETO</t>
  </si>
  <si>
    <t>CONJUNTO MOTOR-BOMBA POTÊNCIA=1,00 CV; Q= 10,70 M³/H; H = 18,00 M.C.A.;  MODELO TH-16 ; ROTOR DE BRONZE 128 X 3 ; SUCÇÃO 2 1/2" ; RECALQUE 2"</t>
  </si>
  <si>
    <t>501008</t>
  </si>
  <si>
    <t>501010</t>
  </si>
  <si>
    <t>501012</t>
  </si>
  <si>
    <t>EXTINTOR MANUAL DE PÓ QUÍMICO SECO BC - CAPACIDADE DE 12 KG</t>
  </si>
  <si>
    <t>EXTINTOR MANUAL DE ÁGUA PRESSURIZADA - CAPACIDADE DE 10 LITROS</t>
  </si>
  <si>
    <t>EXTINTOR MANUAL DE PÓ QUÍMICO SECO ABC - CAPACIDADE DE 6 KG</t>
  </si>
  <si>
    <t>VIDRO CRISTAL LISO, COLOCADO EM CAIXILHO, ESPESSURA 4 MM</t>
  </si>
  <si>
    <t>VIDRO LISO LAMINADO INCOLOR, COLOCADO EM CAIXILHO, ESPESSURA 8 MM</t>
  </si>
  <si>
    <t>TUBULAÇÃO EM PVC SOLDÁVEL 110MM, INCLUSIVE CONEXÕES</t>
  </si>
  <si>
    <t>REGISTRO DE GAVETA METÁLICO 32MM (1") COM CANOPLA E ADAPTADOR 32MM X 1"</t>
  </si>
  <si>
    <t xml:space="preserve">13.008.000098.SER </t>
  </si>
  <si>
    <t>12.2.27</t>
  </si>
  <si>
    <t xml:space="preserve">TOMADA DE AR EXTERIOR COMPLETA 1000X300MM </t>
  </si>
  <si>
    <t xml:space="preserve">TOMADA DE AR EXTERIOR COMPLETA 1100X500MM </t>
  </si>
  <si>
    <t>15.2.23</t>
  </si>
  <si>
    <t>15.2.24</t>
  </si>
  <si>
    <t>15.2.25</t>
  </si>
  <si>
    <t>15.2.26</t>
  </si>
  <si>
    <t>15.2.27</t>
  </si>
  <si>
    <t>15.2.28</t>
  </si>
  <si>
    <t>15.2.29</t>
  </si>
  <si>
    <t>15.2.30</t>
  </si>
  <si>
    <t>3.12</t>
  </si>
  <si>
    <t>TUBULÃO A CÉU ABERTO ESCAVADOS MANUALMENTE, INCLUINDO ESCAVAÇÃO, CONCRETO E ARMADURA</t>
  </si>
  <si>
    <t>CONCRETO ESTRUTURAL DOSADO EM CENTRAL, FCK 30 MPA, ABATIMENTO 8±1 CM</t>
  </si>
  <si>
    <t>CONCRETO ESTRUTURAL DOSADO EM CENTRAL, FCK 35 MPA, ABATIMENTO 8±1 CM</t>
  </si>
  <si>
    <t xml:space="preserve">04.002.000017.SER </t>
  </si>
  <si>
    <t xml:space="preserve">04.002.000018.SER </t>
  </si>
  <si>
    <t>3.13</t>
  </si>
  <si>
    <t>6.10</t>
  </si>
  <si>
    <t>CONCRETO ESTRUTURAL DOSADO EM CENTRAL, FCK 25 MPA, ABATIMENTO 8±1 CM, RADIER</t>
  </si>
  <si>
    <t>CONSULTA</t>
  </si>
  <si>
    <t>NEOCOM SYSTEM</t>
  </si>
  <si>
    <t>TUBO DE CONCRETO PS-2 DN 300 MM,  INCLUSIVE CONEXÕES</t>
  </si>
  <si>
    <t>TUBO DE CONCRETO PS-2 DN 500 MM, INCLUSIVE CONEXÕES</t>
  </si>
  <si>
    <t>TUBO DE CONCRETO PS-2 DN 600 MM, INCLUSIVE CONEXÕES</t>
  </si>
  <si>
    <t>08.09.061</t>
  </si>
  <si>
    <t>08.09.018</t>
  </si>
  <si>
    <t>08.09.016</t>
  </si>
  <si>
    <t>08.09.015</t>
  </si>
  <si>
    <t>08.09.062</t>
  </si>
  <si>
    <t>08.09.064</t>
  </si>
  <si>
    <t>08.09.017</t>
  </si>
  <si>
    <t>08.09.063</t>
  </si>
  <si>
    <t>461205</t>
  </si>
  <si>
    <t>08.03.019</t>
  </si>
  <si>
    <t>08.03.017</t>
  </si>
  <si>
    <t>08.03.018</t>
  </si>
  <si>
    <t>08.03.016</t>
  </si>
  <si>
    <t>5.3</t>
  </si>
  <si>
    <t>10.013.000029.SER</t>
  </si>
  <si>
    <t>TELA DE PROTEÇÃO EM ARMAÇÃO DE CANTONEIRA DE 1.1/2" E TELA EM ARAME GALVANIZADO 12BWG COM MALHA MAXIMA DE 20X20MM, DIMENSÕES DE 1500X1700MM</t>
  </si>
  <si>
    <t>14.21.1</t>
  </si>
  <si>
    <t>MASTRO H=3MX1.1/2 COM CAPTOR TIPO FRANKLIN PARA DUAS DESCIDAS (PTR-106), COM SINALIZADOR DUPLO C/ RELÊ E BASE (MON-133) COMPLETO INCLUSIVE FIXAÇÃO, SUPORTE, CONEXÕES E ACESSÓRIOS</t>
  </si>
  <si>
    <t>14.22.11</t>
  </si>
  <si>
    <t>CHAVE SECCIONADORA TRIPOLAR 400A - 15KV ABERTURA SOB CARGA, COM ALAVANCA DE ACIONAMENTO R1</t>
  </si>
  <si>
    <t>CONJUNTO COMPOSTO DE DISJUNTOR A VACUO DE 800A - 17,5KV - 16KA, MONTADO EM ESTRUTURA METALICA AUTOPORTANTE, CONTENDO NO-BREAK, TC'S E  RELES DE PROTEÇÃO CONFORME ESPECIFICAÇÃO EM MEMORIAL</t>
  </si>
  <si>
    <t>CJ</t>
  </si>
  <si>
    <t>BANCO DE MEDIÇÃO PARA TRANSFORMADORES TC/TP, PADRÃO CONCESSIONÁRIA</t>
  </si>
  <si>
    <t>M²</t>
  </si>
  <si>
    <t xml:space="preserve">CABO DE COBRE NU #35MM², INCLUSIVE TERMINAIS </t>
  </si>
  <si>
    <t xml:space="preserve">CABO DE COBRE NU 50MM², INCLUSIVE TERMINAIS </t>
  </si>
  <si>
    <t>CABO ISOLADO EM PVC SEÇÃO #6,0MM² 0,6/1kV/90º , INCLUSIVE TERMINAIS DE COMPRESSÃO.</t>
  </si>
  <si>
    <t>CABO ISOLADO EM PVC SEÇÃO #10,0MM² 0,6/1kV/90º, INCLUSIVE TERMINAIS DE COMPRESSÃO.</t>
  </si>
  <si>
    <t>CABO ISOLADO EM PVC SEÇÃO #120MM² 0,6/1KV/90º , INCLUSIVE TERMINAIS DE COMPRESSÃO.</t>
  </si>
  <si>
    <t>CABO ISOLADO EM PVC SEÇÃO #240MM² 0,6/1kV/90º , INCLUSIVE TERMINAIS DE COMPRESSÃO.</t>
  </si>
  <si>
    <t xml:space="preserve">CAIXA DE ALVENARIA TIPO R2 COM CHASSIS E TAMPÃO DE FERRO FUNDIDO E DRENO DE BRITA N°2, (DADOS) DE: 110x60x90cm COM A INSCRIÇÃO "TELECOM".
</t>
  </si>
  <si>
    <t xml:space="preserve">CABO DE COBRE FLEXÍVEL #6,0 MM², ISOLAÇÃO EM PVC, 750V, INCLUSIVE TERMINAIS DE COMPRESSÃO.  </t>
  </si>
  <si>
    <t>CABO DE COBRE FLEXIVEL # 10MM2, ISOLAÇÃO EM EPR 90°C - 0,6/1KV, INCLUSIVE TERMINAIS DE COMPRESSÃO.</t>
  </si>
  <si>
    <t>CABO DE COBRE FLEXIVEL # 16MM2, ISOLAÇÃO EM EPR 90°C - 0,6/1KV, INCLUSIVE TERMINAIS DE COMPRESSÃO.</t>
  </si>
  <si>
    <t>CABO DE COBRE FLEXIVEL # 35MM2, ISOLAÇÃO EM EPR 90°C - 0,6/1KV, INCLUSIVE TERMINAIS DE COMPRESSÃO.</t>
  </si>
  <si>
    <t>CABO DE COBRE FLEXIVEL # 70MM2, ISOLAÇÃO EM EPR 90°C - 0,6/1KV, INCLUSIVE TERMINAIS DE COMPRESSÃO.</t>
  </si>
  <si>
    <t>CABO DE COBRE FLEXIVEL # 120MM2, ISOLAÇÃO EM EPR 90°C - 0,6/1KV, INCLUSIVE TERMINAIS DE COMPRESSÃO.</t>
  </si>
  <si>
    <t>14.17.5</t>
  </si>
  <si>
    <t>14.17.6</t>
  </si>
  <si>
    <t>14.17.7</t>
  </si>
  <si>
    <t>14.17.8</t>
  </si>
  <si>
    <t>14.17.9</t>
  </si>
  <si>
    <t>14.17.10</t>
  </si>
  <si>
    <t>14.19</t>
  </si>
  <si>
    <t>14.19.1</t>
  </si>
  <si>
    <t>14.19.2</t>
  </si>
  <si>
    <t>14.19.3</t>
  </si>
  <si>
    <t>14.19.4</t>
  </si>
  <si>
    <t>14.19.5</t>
  </si>
  <si>
    <t>14.19.6</t>
  </si>
  <si>
    <t>14.19.7</t>
  </si>
  <si>
    <t>14.19.8</t>
  </si>
  <si>
    <t>14.19.9</t>
  </si>
  <si>
    <t>14.19.10</t>
  </si>
  <si>
    <t>14.19.11</t>
  </si>
  <si>
    <t>14.20</t>
  </si>
  <si>
    <t xml:space="preserve">DISTRIBUIÇÃO DE ILUMINAÇÃO E TOMADAS DE ENERGIA - RESERVATÓRIO </t>
  </si>
  <si>
    <t>14.20.1</t>
  </si>
  <si>
    <t>CABO PIRASTIC ANTIFLAN PARA 750V :# 2,5MM2</t>
  </si>
  <si>
    <t>14.20.2</t>
  </si>
  <si>
    <t>CABO PIRASTIC ANTIFLAN PARA 750V # 4,0MM2</t>
  </si>
  <si>
    <t>400606</t>
  </si>
  <si>
    <t>14.20.3</t>
  </si>
  <si>
    <t>400702</t>
  </si>
  <si>
    <t>14.20.4</t>
  </si>
  <si>
    <t>CONDULETE EM ALUMÍNIO FUNDIDO 1" MARCA TIGRE, DAISA OU SIMILAR NOS TAMANHOS: 4"X4" INCLUSIVE CONEXÕES E ACESSÓRIOS.</t>
  </si>
  <si>
    <t>14.20.5</t>
  </si>
  <si>
    <t>14.20.6</t>
  </si>
  <si>
    <t>14.20.7</t>
  </si>
  <si>
    <t>CHAVES BÓIA TIPO "PERA" UNIPOLAR</t>
  </si>
  <si>
    <t>380406</t>
  </si>
  <si>
    <t>14.20.8</t>
  </si>
  <si>
    <t>14.21</t>
  </si>
  <si>
    <t xml:space="preserve">MASTRO RESERVATÓRIO </t>
  </si>
  <si>
    <t>14.22</t>
  </si>
  <si>
    <t xml:space="preserve">SPDA ATERRAMENTO PARA RESERVATÓRIO </t>
  </si>
  <si>
    <t>420110</t>
  </si>
  <si>
    <t>14.22.1</t>
  </si>
  <si>
    <t>TERMINAL AÉREO DE AÇO GALVANIZADO A FOGO ∅3/8" COM 0,60M DE ALTURA</t>
  </si>
  <si>
    <t>420532</t>
  </si>
  <si>
    <t>14.22.2</t>
  </si>
  <si>
    <t>CAIXA DE INPEÇÃO DE TERRA/SOLO COM TAMPA DE FERRO FUNDIDO</t>
  </si>
  <si>
    <t>390919</t>
  </si>
  <si>
    <t>14.22.3</t>
  </si>
  <si>
    <t>CONECTOR DE MEDIÇAO DE TERRA EM BRONZE COM 4 PARAFUSOS</t>
  </si>
  <si>
    <t>390904</t>
  </si>
  <si>
    <t>14.22.4</t>
  </si>
  <si>
    <t>PRENSA CABO DE CONEXÃO (SPLIT-BOLD) EM LATÃO ESTANHADO PARA CABOS DE #35MM2.</t>
  </si>
  <si>
    <t>420519</t>
  </si>
  <si>
    <t>14.22.5</t>
  </si>
  <si>
    <t>HASTE DE ATERRAMENTO COPPERWELD DE ∅3/8"X 2,40M, CONFORME NBR 8158</t>
  </si>
  <si>
    <t>380106</t>
  </si>
  <si>
    <t>14.22.6</t>
  </si>
  <si>
    <t>400612</t>
  </si>
  <si>
    <t>14.22.7</t>
  </si>
  <si>
    <t>CAIXA DE MEDIÇÃO SUSPENSA EM PVC 150x100mm, INCLUSIVE CONEXÕES, FIXAÇÕES E ACESSÓRIOS</t>
  </si>
  <si>
    <t>14.22.8</t>
  </si>
  <si>
    <t>14.22.9</t>
  </si>
  <si>
    <t>420206</t>
  </si>
  <si>
    <t>14.22.10</t>
  </si>
  <si>
    <t>ISOLADORES DE AÇO GALVANIZADO A FOGO COM 20CM TIPO MON 322 (REFORÇADO COM CHAPA DE ENCOSTO)</t>
  </si>
  <si>
    <t>CORRETIVO DE SOLO - IDEAL GEL, COM RESISTIVIDADE ELÉTRICA DE 0,8  XMETRO</t>
  </si>
  <si>
    <t>CONEXÕES EXOTÉRMICAS</t>
  </si>
  <si>
    <t>422021</t>
  </si>
  <si>
    <t>14.22.12</t>
  </si>
  <si>
    <t>CONEXÃO EXOTÉRMICA CABO A HASTE TIPO CR1 COPPERWELD - COPPÉRICO BIMETÁLICO</t>
  </si>
  <si>
    <t xml:space="preserve">ATERRAMENTO ALAMBRADO </t>
  </si>
  <si>
    <t>14.22.13</t>
  </si>
  <si>
    <t>CONECTOR PRESSÃO BIMETÁLICO 16mm²</t>
  </si>
  <si>
    <t>390405</t>
  </si>
  <si>
    <t>14.22.14</t>
  </si>
  <si>
    <t>CABO DE COBRE NU 16mm²</t>
  </si>
  <si>
    <t>14.22.15</t>
  </si>
  <si>
    <t>HASTE DE ATERRAMENTO COPPERWELD DE ∅5/8"X 2,40M, CONFORME NBR 8158</t>
  </si>
  <si>
    <t>5.3.1</t>
  </si>
  <si>
    <t>240248</t>
  </si>
  <si>
    <t>240310</t>
  </si>
  <si>
    <t>18.1.31</t>
  </si>
  <si>
    <t>18.1.32</t>
  </si>
  <si>
    <t>090210</t>
  </si>
  <si>
    <t>CPOS - 612045</t>
  </si>
  <si>
    <t>PMSP - 03-55-00</t>
  </si>
  <si>
    <t>AS-BUIT</t>
  </si>
  <si>
    <t>PMSP - 03-36-00</t>
  </si>
  <si>
    <t>SINAPI - 00003356</t>
  </si>
  <si>
    <t>15.2.31</t>
  </si>
  <si>
    <t>15.2.32</t>
  </si>
  <si>
    <t>15.2.33</t>
  </si>
  <si>
    <t>15.2.34</t>
  </si>
  <si>
    <t>15.2.35</t>
  </si>
  <si>
    <t>15.2.36</t>
  </si>
  <si>
    <t>15.2.37</t>
  </si>
  <si>
    <t>15.2.38</t>
  </si>
  <si>
    <t>UN. CONDENSADORA MULT-SPLIT TIPO VRV DE 36HP (341.300 BTU/H), UNIDADES EVAPORADORAS MODELOS HI-WALL (1X9000, 1X12000, 2X18000, 3X36000 BTU/H) E MODELO PARA DUTO (2X90.000 BTU/H), REDE FRIGORÍGENA ISOLADA, GÁS REFRIGERANTE R-410A, MULTIKIT, REDE ELÉTRICA DE FORÇA E COMANDO ENTRE UNIDADES, CONTROLE REMOTO SEM FIO, SENSOR PARA CONTROLE REMOTO, ESTAÇÃO CENTRAL DE GERENCIAMENTO, AMORTECEDOR DE VIBRAÇÃO TIPO MOLA HELICOIDAL PARA UNIDADE CONDENSADORA, ACESSÓRIOS E TODOS ITENS NECESSÁRIOS PARA INSTALAÇÃO E FUNCIONAMENTO DO SISTEMA.</t>
  </si>
  <si>
    <t>UN. CONDENSADORA MULT-SPLIT TIPO VRV DE 36HP (341.300 BTU/H), UNIDADES EVAPORADORAS MODELOS HI-WALL (1X9.000, 4X12.000, 1X24.000, 1X36.000), MODELO TETO (1X30.000 BTU/H), MODELO PARA DUTO (2X90.000 BTU/H)REDE FRIGORÍGENA ISOLADA, GÁS REFRIGERANTE R-410A, MULTIKIT, REDE ELÉTRICA DE FORÇA E COMANDO ENTRE UNIDADES, CONTROLE REMOTO SEM FIO, SENSOR PARA CONTROLE REMOTO, ESTAÇÃO CENTRAL DE GERENCIAMENTO, AMORTECEDOR DE VIBRAÇÃO TIPO MOLA HELICOIDAL PARA UNIDADE CONDENSADORA, ACESSÓRIOS E TODOS ITENS NECESSÁRIOS PARA INSTALAÇÃO E FUNCIONAMENTO DO SISTEMA.</t>
  </si>
  <si>
    <t>UN. CONDENSADORA MULT-SPLIT TIPO VRV DE 40HP (382.260 BTU/H), UNIDADES EVAPORADORAS MODELO HI-WALL (6X12.000 BTU/H, 1X18.000), MODELO PARA DUTO (3X90.000) , REDE FRIGORÍGENA ISOLADA, GÁS REFRIGERANTE R-410A, MULTIKIT, REDE ELÉTRICA DE FORÇA E COMANDO ENTRE UNIDADES, CONTROLE REMOTO SEM FIO, SENSOR PARA CONTROLE REMOTO, ESTAÇÃO CENTRAL DE GERENCIAMENTO, AMORTECEDOR DE VIBRAÇÃO TIPO MOLA HELICOIDAL PARA UNIDADE CONDENSADORA E TIPO COXIM DE BORRACHA PARA EVAPORADORAS PARA DUTO, ACESSÓRIOS E TODOS ITENS NECESSÁRIOS PARA INSTALAÇÃO E FUNCIONAMENTO DO SISTEMA.</t>
  </si>
  <si>
    <t>GRELHA DE RETORNO 200X200MM C/REGISTRO + PLENUM BOCAL 125MM</t>
  </si>
  <si>
    <t>GRELHA DE RETORNO 300X200MM C/REGISTRO + PLENUM BOCAL 150MM</t>
  </si>
  <si>
    <t>GRELHA INSUFL. SIMPLES DEFLEXÃO 200X200MM C/REGISTRO  + PLENUM BOCAL 125MM</t>
  </si>
  <si>
    <t>GRELHA INSUFL. SIMPLES DEFLEXÃO 250X250MM C/REGISTRO + PLENUM BOCAL 150MM</t>
  </si>
  <si>
    <t>GRELHA INSUFL. SIMPLES DEFLEXÃO 300X300MM C/REGISTRO + PLENUM BOCAL 200MM</t>
  </si>
  <si>
    <t xml:space="preserve">DAMPER REGULADOR DE VAZÃO 100X200MM </t>
  </si>
  <si>
    <t xml:space="preserve">DAMPER REGULADOR DE VAZÃO 150X200MM </t>
  </si>
  <si>
    <t xml:space="preserve">DAMPER REGULADOR DE VAZÃO 200X200MM </t>
  </si>
  <si>
    <t xml:space="preserve">DAMPER REGULADOR DE VAZÃO 300X200MM </t>
  </si>
  <si>
    <t xml:space="preserve">DAMPER REGULADOR DE VAZÃO 350X300MM </t>
  </si>
  <si>
    <t xml:space="preserve">DAMPER REGULADOR DE VAZÃO 400X200MM </t>
  </si>
  <si>
    <t xml:space="preserve">DAMPER REGULADOR DE VAZÃO 400X250MM </t>
  </si>
  <si>
    <t xml:space="preserve">DAMPER REGULADOR DE VAZÃO 700X250MM </t>
  </si>
  <si>
    <t xml:space="preserve">DAMPER REGULADOR DE VAZÃO 750X400MM </t>
  </si>
  <si>
    <t xml:space="preserve">TOMADA DE AR EXTERIOR COMPLETA 500X500MM </t>
  </si>
  <si>
    <t xml:space="preserve">PORTA DE INSPEÇÃO PARA DUTO CONVENCIONAL ISOLADO 390X250MM </t>
  </si>
  <si>
    <t>DUTO SEMI-FLEXÍVEL DIÂMETRO 125MM + CONEXÕES CONFORME PROJETO</t>
  </si>
  <si>
    <t>DUTO SEMI-FLEXÍVEL DIÂMETRO 150MM + CONEXÕES CONFORME PROJETO</t>
  </si>
  <si>
    <t>DUTO SEMI-FLEXÍVEL DIÂMETRO 200MM + CONEXÕES CONFORME PROJETO</t>
  </si>
  <si>
    <t>DAMPER REGULADOR DE VAZÃO DIÂMETRO 125MM (COLARINHO COM REGISTRO)</t>
  </si>
  <si>
    <t>DAMPER REGULADOR DE VAZÃO DIÂMETRO 250MM (COLARINHO COM REGISTRO)</t>
  </si>
  <si>
    <t>IMPERMEABILIZAÇÃO DE RESERVATÓRIO ELEVADO, COMPOSTA DE REVESTIMENTO COM ARGAMASSA RÍGIDA E DE MANTA ASFÁLTICA</t>
  </si>
  <si>
    <t>FORRO EM GESSO MONOLÍTICO COM PINTURA EM LÁTEX ACRÍLICO ACETINADO; REFERÊNCIA COMERCIAL DA PINTURA: COR BRANCO, CÓDIGO 001 -  SHERWIN WILLIAMS, CORAL, SUVINIL OU EQUIVALENTE TÉCNICO. JUNTA DE DILATAÇÃO DE 2,0 CM ENTRE A PAREDE E O GESSO MONOLÍTICO, COM TABICA EM ALUMÍNIO COM PINTURA ELETROSTÁTICA COR BRANCA.</t>
  </si>
  <si>
    <t>CONCRETO ESTRUTURAL DOSADO EM CENTRAL, FCK 20 MPA, ABATIMENTO 8±1 CM</t>
  </si>
  <si>
    <t>04.002.000015.SER</t>
  </si>
  <si>
    <t>FORMA EM COMPENSADO PARA ENCAMISAMENTO DE TUBULÃO</t>
  </si>
  <si>
    <t>ARMADURA DE TELA DE AÇO CA-60, Q 196 E Q 138, RADIER</t>
  </si>
  <si>
    <t>1017</t>
  </si>
  <si>
    <t>303</t>
  </si>
  <si>
    <t>359</t>
  </si>
  <si>
    <t>220203</t>
  </si>
  <si>
    <t>FORRO ACÚSTICO EM PLACAS REMOVÍVEIS EM FIBRA MINERAL COM PINTURA ACRÍLICA DE AÇÃO BACTERIOSTÁTICA, COR BRANCO. MEDIDAS: 125 X 62,5 CM, ESPESSURA 14 MM. FIXAÇÃO: PLACAS APOIADAS EM PERFIS METÁLICOS APARENTES, COM BORDA LAY-IN NA LARGURA E NO COMPRIMENTO, SUSPENSAS POR PENDURAIS RÍGIDOS, COR BRANCO. ÍNDICE DE ABSORÇÃO SONORA 0,75 (SRA) E 0,70 (NRC) E ATENUAÇÃO SONORA (CAC) DE 30 A 49 DB. REFERÊNCIA COMERCIAL: LINHA POLARIS - HUNTER DOUGLAS, ARMSTRONG, PLANAM OU EQUIVALENTE TÉCNICO.</t>
  </si>
  <si>
    <t xml:space="preserve">FORRO ACÚSTICO EM PLACAS REMOVÍVEIS EM FIBRA MINERAL COM PINTURA ACRÍLICA DE AÇÃO BACTERIOSTÁTICA, COR BRANCO. MEDIDAS: 62,5 X 62,5 CM, ESPESSURA 14 MM. FIXAÇÃO: PLACAS APOIADAS EM PERFIS METÁLICOS APARENTES, COM BORDA LAY-IN NA LARGURA E NO COMPRIMENTO, SUSPENSAS POR PENDURAIS RÍGIDOS, COR BRANCO. ÍNDICE DE ABSORÇÃO SONORA 0,75 (SRA) E 0,70 (NRC) E ATENUAÇÃO SONORA (CAC) DE 30 A 49 DB. REFERÊNCIA COMERCIAL: LINHA POLARIS - HUNTER DOUGLAS, ARMSTRONG, PLANAM OU EQUIVALENTE TÉCNICO. </t>
  </si>
  <si>
    <t>FORRO EM GESSO MONOLÍTICO RU COM PINTURA EM LÁTEX ACRÍLICO ACETINADO; REFERÊNCIA COMERCIAL DA PINTURA: COR BRANCO, CÓDIGO 001 -  SHERWIN WILLIAMS, CORAL, SUVINIL OU EQUIVALENTE TÉCNICO. JUNTA DE DILATAÇÃO DE 2,0 CM ENTRE A PAREDE E O GESSO MONOLÍTICO, COM TABICA EM ALUMÍNIO COM PINTURA ELETROSTÁTICA COR BRANCA.</t>
  </si>
  <si>
    <t>3.14</t>
  </si>
  <si>
    <t xml:space="preserve">DATA-BASE </t>
  </si>
  <si>
    <t>PORTINHOLA DE ABRIR EM CHAPA, COMPLETA, SOB MEDIDA. RESERVATÓRIO</t>
  </si>
  <si>
    <t>ALÇAPÃO/TAMPA EM CHAPA DE FERRO COM PORTA CADEADO. RESERVATÓRIO</t>
  </si>
  <si>
    <t>16</t>
  </si>
  <si>
    <t>REVESTIMENTO</t>
  </si>
  <si>
    <t>CANTEIRO DE OBRAS DE ACORDO COM A NR-18 E NR-24.</t>
  </si>
  <si>
    <t>080202</t>
  </si>
  <si>
    <t>ENSAIO DE DOIS PROTÓTIPOS DE ESQUADRIAS. ENSAIOS DE VERIFICAÇÃO DA ESTANQUEIDADE À AGUA, VERIFICAÇÃO DA PENETRAÇÃO DE AR E VERIFICAÇÃO DO COMPORTAMENTO QUANDO SUBMETIDO A CARGAS UNIFORMEMENTE DISTRIBUÍDAS. INCLUINDO FABRICAÇÃO E TRANSPORTE DO CAIXILHO com emissão de Laudo Técnico e ART.</t>
  </si>
  <si>
    <t>ELETRODUTO DE PVC RIGIDO ∅1" PARA PROTEÇÃO DE CABO DE ATERRAMENTO DE DESCIDA COM CONEXÕES E ELEMENTOS DE FIXAÇÃO</t>
  </si>
  <si>
    <t>QUADRO DE DISTRIBUIÇÃO EM BAIXA TENSÃO QD-220V, TIPO OUTDOOR, CONFORME DIAGRAMA ELETRICO. COMPLETO CONFORME PROJETO</t>
  </si>
  <si>
    <t>QUADRO DE COMANDO COMPLETO PARA CONJUNTO MOTOR- BOMBA  (QCB-INCÉNDIO). COMPLETO CONFORME PROJETO</t>
  </si>
  <si>
    <t>QUADRO DE COMANDO COMPLETO PARA CONJUNTO MOTOR- BOMBA  (BOMBA RECALQUE). COMPLETO CONFORME PROJETO</t>
  </si>
  <si>
    <t>LAUDO DE ATERRAMENTO DO SPDA</t>
  </si>
  <si>
    <t>LIMPEZA FINAL DA OBRA</t>
  </si>
  <si>
    <t>EMBOÇO PAULISTA PARA PAREDE EXTERNA COM ARGAMASSA MISTA DE CIMENTO, CAL HIDRATADA E AREIA SEM PENEIRAR TRAÇO 1:2:8, E = 30 MM</t>
  </si>
  <si>
    <t>22.011.000002.SER</t>
  </si>
  <si>
    <t>30.005.000027.SER</t>
  </si>
  <si>
    <t>26.011.000025.SER</t>
  </si>
  <si>
    <t>13.004.000016.SER</t>
  </si>
  <si>
    <t>13.004.000029.SER</t>
  </si>
  <si>
    <t>13.004.000030.SER</t>
  </si>
  <si>
    <t>460805</t>
  </si>
  <si>
    <t>13.008.000033.SER</t>
  </si>
  <si>
    <t>13.008.000034.SER</t>
  </si>
  <si>
    <t>460810</t>
  </si>
  <si>
    <t>15.002.000001.SER</t>
  </si>
  <si>
    <t>04.001.000008.SER</t>
  </si>
  <si>
    <t>86909</t>
  </si>
  <si>
    <t>230407</t>
  </si>
  <si>
    <t>87560</t>
  </si>
  <si>
    <t>87775</t>
  </si>
  <si>
    <r>
      <t xml:space="preserve">Área da obra: </t>
    </r>
    <r>
      <rPr>
        <sz val="12"/>
        <rFont val="Arial"/>
        <family val="2"/>
      </rPr>
      <t>2.378,08 m² de Área Construída e 4.498,76 m² de Área Urbanizada.</t>
    </r>
  </si>
  <si>
    <t>FORMAS DESLIZANTES PARA RESERVATÓRIO ELEVADO. INCLUSIVE CIMBRAMENTOS NECESSÁRIOS, PLATAFORMA, IMPERMEABILIZAÇÃO, DUAS PORTAS PARA RESERVATÓRIO EM ALUMÍNIO COM VENEZIANAS VENTILADAS, 01 FOLHA DE ABRIR COM FERRAGENS E ACESSÓRIOS COMPLETOS, TAMPA CONFECCIONADA COM GRADE INJETADA E FECHAMENTO EM CHAPA PLANA PULTRUDADA EM FIBRA DE VIDRO EM RESINA ESTER VINÍLICA PIGMENTADA NA COR AMARELA E COM CAMADA ANTIDERRAPANTE NA SUPERFÍCIE COM FERRAGENS E ACESSÓRIOS COMPLETOS. INCLUINDO TRANSPORTE DAS FORMAS E EQUIPAMENTOS ATÉ O LOCAL DA OBRA (DOIS CAMINHÕES TRUCADOS – IDA E VOLTA), EPI’S, UNIFORMES, TRANSPORTE INTERNO, ALOJAMENTO E ALIMENTAÇÃO PARA O PESSOAL DE MÃO DE OBRA DA EMPRESA CONTRATADA DE FORMAS DELIZANTES, ESCORAMENTO EM MADEIRA PARA LAJES, FORMA PARA LAJES, COM CHAPA COMPENSADA PLASTIFICADA, E=12MM, UM APROVEITAMENTO.</t>
  </si>
  <si>
    <t>CUBA OVAL DE EMBUTIR, LOUÇA, COR BRANCO. CONFORME PROJETO</t>
  </si>
  <si>
    <t xml:space="preserve">CUBA DE EMBUTIR EM AÇO INOX, 40 X 34 X 17 CM. CONFORME PROJETO
</t>
  </si>
  <si>
    <t>MICTÓRIO CONVENCIONAL COM SIFÃOE VÁLUVLA DE FECHAMENO AUTOMÁTICO INTEGRADO. CONFORME PROJETO</t>
  </si>
  <si>
    <t>BACIA CONVENCIONAL COM VÁLVULA DE DESCARGA COM DOIS BOTÕES DE ACIONAMENTO. INCLUINDO TAMPA E TODOS OS ACESSÓRIOS NECESSÁRIOS PARA INSTALAÇÃO. CONFORME PROJETO</t>
  </si>
  <si>
    <t>DUCHA HIGIÊNICA COM REGISTRO E DERIVAÇÃO GATILHO CROMADO. CONFORME PROJETO</t>
  </si>
  <si>
    <t>PROTETOR DE SIFÃO PARA PNE. CONFORME PROJETO</t>
  </si>
  <si>
    <t>BACIA SANITÁRIA PNE COM BARRAS DE APOIO EM DUAS PAREDES, COM ASSENTO SANITÁRIO SEM ABERTURA FRONTAL, COM VÁLVULA DE DESCARGA COM DOIS BOTÕES DE ACIONAMENTO.  INCLUINDO TODOS OS ACESSÓRIOS NECESSÁRIOS PARA INSTALAÇÃO. CONFORME PROJETO</t>
  </si>
  <si>
    <t>TANQUE COM COLUNA – CAPACIDADE 30 LITROS. CONFORME PROJETO</t>
  </si>
  <si>
    <t xml:space="preserve">TORNEIRA LAVATÓRIO MESA COM FECHAMENTO AUTOMÁTICO. CONFORME PROJETO
</t>
  </si>
  <si>
    <t xml:space="preserve">TORNEIRA DE COZINHA MESA COM BICA MÓVEL. CONFORME PROJETO
</t>
  </si>
  <si>
    <t xml:space="preserve">TORNEIRA DE ACIONAMENTO RESTRITO. 1/2" . CONFORME PROJETO
</t>
  </si>
  <si>
    <t>TORNEIRA DE USO GERAL PARA JARDIM E TANQUE COM ROSCA PARA MANGUEIRA. CONFORME PROJETO</t>
  </si>
  <si>
    <t>DISPENSER PARA PAPEL HIGIÊNICO. CONFORME PROJETO</t>
  </si>
  <si>
    <t>DISPENSER PARA PAPEL TOALHA. CONFORME PROJETO</t>
  </si>
  <si>
    <t>DISPENSER PARA SABONETE LÍQUIDO COM DOSADOR. CONFORME PROJETO</t>
  </si>
  <si>
    <t>ESPELHO CRISTAL COM MOLDURA DE ALUMÍNIO INCOLOR. 50 X 80 CM. 5 MM. CONFORME PROJETO</t>
  </si>
  <si>
    <t xml:space="preserve">BANCADA 01 EM GRANITO ARABESCO BRANCO, ESPESSURA 3 CM, MEDIDAS 3,00 X 0,50 M. CONFORME PROJETO </t>
  </si>
  <si>
    <t>BALCÃO EM GRANITO ARABESCO BRANCO, MEDIDAS 1,20 X 0,30 M. CONFORME PROJETO</t>
  </si>
  <si>
    <t xml:space="preserve">26.010.000012.SER </t>
  </si>
  <si>
    <t>BARRAS DE APOIO PARA PARA LAVATÓRIO DE LOUÇA P.N.E. ALÇAS DE APOIO EM PEÇAS TUBULARES AÇO CROMADA 60 CM. CONFORME PROJETO</t>
  </si>
  <si>
    <t>FDE 06.03.108</t>
  </si>
  <si>
    <t>(P07) PORTA EM ALUMÍNIO COM VENEZIANAS VENTILADAS, 03 FOLHAS DE CORRER, MEDIDAS 2,97 X 2,00 M, INCLUSIVE FERRAGENS CONFORME PROJETO</t>
  </si>
  <si>
    <t>(PJ01) CAIXILHO TIPO PELE DE VIDRO EM ALUMÍNIO PARA RECEBER VIDRO 09 FOLHAS, SENDO 02 FOLHAS MAXIM-AR E 07 FOLHAS FIXAS, MEDIDAS 4,07 X 3,56 M, INCLUSO PROJETO EXECUTIVO E FERRAGENS CONFORME PROJETO</t>
  </si>
  <si>
    <t>(J01) CAIXILHO TIPO PELE DE VIDRO EM ALUMÍNIO PARA RECEBER VIDRO 36 FOLHAS, SENDO 06 FOLHAS MAXIM-AR E 30 FOLHAS FIXAS, MEDIDAS 7,04 X 6,37 M, INCLUSO PROJETO EXECUTIVO E FERRAGENS CONFORME PROJETO</t>
  </si>
  <si>
    <t>(J02) CAIXILHO TIPO PELE DE VIDRO EM ALUMÍNIO PARA RECEBER VIDRO 30 FOLHAS, SENDO 05 FOLHAS MAXIM-AR E 25 FOLHAS FIXAS, MEDIDAS 5,87 X 6,37 M, INCLUSO PROJETO EXECUTIVO E FERRAGENS CONFORME PROJETO</t>
  </si>
  <si>
    <t>(J03) CAIXILHO TIPO PELE DE VIDRO EM ALUMÍNIO PARA RECEBER VIDRO 09 FOLHAS, SENDO 02 FOLHAS MAXIM-AR E 07 FOLHAS FIXAS, MEDIDAS 4,07 X 3,34 M, INCLUSO PROJETO EXECUTIVO E FERRAGENS CONFORME PROJETO</t>
  </si>
  <si>
    <t>(J04) CAIXILHO EM ALUMÍNIO PARA RECEBER VIDRO 08 FOLHAS, SENDO 04 FOLHAS MAXIM-AR E 04 FOLHAS FIXAS, MEDIDAS 3,45 X 1,60 M, INCLUSO PROJETO EXECUTIVO E FERRAGENS CONFORME PROJETO</t>
  </si>
  <si>
    <t>(J05) CAIXILHO EM ALUMÍNIO PARA RECEBER VIDRO 05 FOLHAS MAXIM-AR, MEDIDAS 3,55 X 1,00 M, INCLUSO PROJETO EXECUTIVO E FERRAGENS CONFORME PROJETO</t>
  </si>
  <si>
    <t>(J06) CAIXILHO EM ALUMÍNIO PARA RECEBER VIDRO 08 FOLHAS, SENDO 04 FOLHAS MAXIM-AR E 04 FOLHAS FIXAS, MEDIDAS 3,45 X 1,80, INCLUSO PROJETO EXECUTIVO E FERRAGENS CONFORME PROJETO</t>
  </si>
  <si>
    <t>(J07) CAIXILHO EM ALUMÍNIO PARA RECEBER VIDRO 20 FOLHAS, SENDO 10 FOLHAS MAXIM-AR E 10 FOLHAS FIXAS, MEDIDAS 7,81 X 1,80 M, INCLUSO PROJETO EXECUTIVO E FERRAGENS CONFORME PROJETO</t>
  </si>
  <si>
    <t>(J08) CAIXILHO EM ALUMÍNIO PARA RECEBER VIDRO 03 FOLHAS MAXIM-AR, MEDIDAS 2,21 X 1,20 M, INCLUSO PROJETO EXECUTIVO E FERRAGENS CONFORME PROJETO</t>
  </si>
  <si>
    <t>(J09) CAIXILHO EM ALUMÍNIO PARA RECEBER VIDRO 14 FOLHAS, SENDO 07 FOLHAS MAXIM-AR E 07 FOLHAS FIXAS, MEDIDAS 5,42 X 1,80 M, INCLUSO PROJETO EXECUTIVO E FERRAGENS CONFORME PROJETO</t>
  </si>
  <si>
    <t>(J10) CAIXILHO EM ALUMÍNIO PARA RECEBER VIDRO 18 FOLHAS, SENDO 09 FOLHAS MAXIM-AR E 09 FOLHAS FIXAS, MEDIDAS 6,92 X 1,80 M, INCLUSO PROJETO EXECUTIVO E FERRAGENS CONFORME PROJETO</t>
  </si>
  <si>
    <t>(J11) CAIXILHO EM ALUMÍNIO PARA RECEBER VIDRO 02 FOLHAS MAXIM-AR, MEDIDAS 1,21 X 1,20 M, INCLUSO PROJETO EXECUTIVO E FERRAGENS CONFORME PROJETO</t>
  </si>
  <si>
    <t>(J12) CAIXILHO EM ALUMÍNIO PARA RECEBER VIDRO 02 FOLHAS MAXIM-AR, MEDIDAS 1,61 X 1,00 M, INCLUSO PROJETO EXECUTIVO E FERRAGENS CONFORME PROJETO</t>
  </si>
  <si>
    <t>(J13) CAIXILHO EM ALUMÍNIO PARA RECEBER VIDRO 02 FOLHAS FIXAS, MEDIDAS 1,20 X 0,70 M, INCLUSO PROJETO EXECUTIVO E FERRAGENS CONFORME PROJETO</t>
  </si>
  <si>
    <t>ELEVADOR</t>
  </si>
  <si>
    <t>MANUTENÇÃO E ASSISTÊNCIA TÉCNICA PARA ELEVADOR</t>
  </si>
  <si>
    <t>TERMINAL DE PRESSÃO/COMPRESSÃO PARA CABO 50 MM²</t>
  </si>
  <si>
    <t>(J14) CAIXILHO EM ALUMÍNIO 01 FOLHA NO SISTEMA DE VENEZIANAS VENTILADAS TIPO CHICANA, MEDIDAS 1,20 X 0,60 M, INCLUSO PROJETO EXECUTIVO E FERRAGENS CONFORME PROJETO</t>
  </si>
  <si>
    <t>MÊS 10</t>
  </si>
  <si>
    <t>MÊS 11</t>
  </si>
  <si>
    <t>MÊS 12</t>
  </si>
  <si>
    <t>MÊS 13-24</t>
  </si>
  <si>
    <t>Kg</t>
  </si>
  <si>
    <t>m</t>
  </si>
  <si>
    <t>15.2.39</t>
  </si>
  <si>
    <t>15.2.40</t>
  </si>
  <si>
    <t>15.2.41</t>
  </si>
  <si>
    <t>15.2.42</t>
  </si>
  <si>
    <t>15.2.43</t>
  </si>
  <si>
    <t>15.2.44</t>
  </si>
  <si>
    <t>15.2.45</t>
  </si>
  <si>
    <t>15.2.46</t>
  </si>
  <si>
    <t>UN. CONDENSADORA MULT-SPLIT TIPO VRV DE 36HP (341.300 BTU/H), UNIDADES EVAPORADORAS MODELOS HI-WALL (4X12000, 1X24000 BTU/H), MODELO CASSETE (1X24.000, 3X30.000, 4X36.000 BTU/H)  REDE FRIGORÍGENA ISOLADA, GÁS REFRIGERANTE R-410A, MULTIKIT, REDE ELÉTRICA DE FORÇA E COMANDO ENTRE UNIDADES, CONTROLE REMOTO SEM FIO, SENSOR PARA CONTROLE REMOTO, ESTAÇÃO CENTRAL DE GERENCIAMENTO, AMORTECEDOR DE VIBRAÇÃO TIPO MOLA HELICOIDAL PARA UNIDADE CONDENSADORA, ACESSÓRIOS E TODOS ITENS NECESSÁRIOS PARA INSTALAÇÃO E FUNCIONAMENTO DO SISTEMA.</t>
  </si>
  <si>
    <t>EXAUSTOR MODELO EM LINHA (INLINE) PARA DUTO, DIÂMETRO 125MM, ACESSÓRIOS E TODOS ITENS NECESSÁRIOS PARA INSTALAÇÃO E FUNCIONAMENTO DO SISTEMA.</t>
  </si>
  <si>
    <t>EXAUSTOR MODELO EM LINHA (INLINE) PARA DUTO, DIÂMETRO 150MM, ACESSÓRIOS E TODOS ITENS NECESSÁRIOS PARA INSTALAÇÃO E FUNCIONAMENTO DO SISTEMA.</t>
  </si>
  <si>
    <t>EXAUSTOR MODELO EM LINHA (INLINE) PARA DUTO, DIÂMETRO 200MM, ACESSÓRIOS E TODOS ITENS NECESSÁRIOS PARA INSTALAÇÃO E FUNCIONAMENTO DO SISTEMA.</t>
  </si>
  <si>
    <t>GABINETE DE VENTILAÇÃO, VAZÃO 1200M³/H, 25 MMCA, COM FILTRO G3, ACESSÓRIOS E TODOS ITENS NECESSÁRIOS PARA INSTALAÇÃO E FUNCIONAMENTO DO SISTEMA.</t>
  </si>
  <si>
    <t>GABINETE DE VENTILAÇÃO, VAZÃO 1400M³/H, 25 MMCA, COM FILTRO G3, ACESSÓRIOS E TODOS ITENS NECESSÁRIOS PARA INSTALAÇÃO E FUNCIONAMENTO DO SISTEMA.</t>
  </si>
  <si>
    <t>GABINETE DE VENTILAÇÃO, VAZÃO 1600M³/H, 30 MMCA, COM FILTRO G3, ACESSÓRIOS E TODOS ITENS NECESSÁRIOS PARA INSTALAÇÃO E FUNCIONAMENTO DO SISTEMA.</t>
  </si>
  <si>
    <t>GABINETE DE VENTILAÇÃO, VAZÃO 1700M³/H, 20 MMCA, COM FILTRO G3, ACESSÓRIOS E TODOS ITENS NECESSÁRIOS PARA INSTALAÇÃO E FUNCIONAMENTO DO SISTEMA.</t>
  </si>
  <si>
    <t>GABINETE DE VENTILAÇÃO, VAZÃO 1800M³/H, 25 MMCA, COM FILTRO G3, ACESSÓRIOS E TODOS ITENS NECESSÁRIOS PARA INSTALAÇÃO E FUNCIONAMENTO DO SISTEMA.</t>
  </si>
  <si>
    <t>GABINETE DE VENTILAÇÃO, VAZÃO 3100M³/H, 25 MMCA, COM FILTRO G3, ACESSÓRIOS E TODOS ITENS NECESSÁRIOS PARA INSTALAÇÃO E FUNCIONAMENTO DO SISTEMA.</t>
  </si>
  <si>
    <t>CORTINA DE AR DE 2000MM DE LARGURA,  ACESSÓRIOS E TODOS ITENS NECESSÁRIOS PARA INSTALAÇÃO E FUNCIONAMENTO DO SISTEMA.</t>
  </si>
  <si>
    <t xml:space="preserve">GRELHA INSUFL. SIMPLES DEFLEXÃO 350X150MM C/REGISTRO  </t>
  </si>
  <si>
    <t xml:space="preserve">GRELHA DE EXAUSTÃO DIÂMETRO 125MM   </t>
  </si>
  <si>
    <t xml:space="preserve">GRELHA DE EXAUSTÃO DIÂMETRO 150MM   </t>
  </si>
  <si>
    <t xml:space="preserve">GRELHA DE EXAUSTÃO DIÂMETRO 200MM   </t>
  </si>
  <si>
    <t xml:space="preserve">DAMPER REGULADOR DE VAZÃO 600X200MM </t>
  </si>
  <si>
    <t xml:space="preserve">TOMADA DE AR EXTERIOR COMPLETA 650X300MM </t>
  </si>
  <si>
    <t>DIFUSOR DE INSUF. 4 SAIDAS 15"X15" COM RG + PLENUM BOCAL 250MM</t>
  </si>
  <si>
    <t>CHAPA DE AÇO GALVANIZADA #22 PARA AR CONDICIONADO, MATERIAL PARA SUPORTE E SUSTENTAÇÃO, ISOLAMENTO DE DUTO EM MANTA DE LÂ DE VIDRO ALUMINIZADA DE 25MM DE ESPESSURA E TODOS OS ITENS NECESSÁRIOS PARA INSTALAÇÃO E FUNCIONAMENTO DO SISTEMA, CONFORME PROJETO.</t>
  </si>
  <si>
    <t>CHAPA DE AÇO GALVANIZADA #22 PARA VENTILAÇÃO, MATERIAL PARA SUPORTE E SUSTENTAÇÃO, TODOS OS ITENS NECESSÁRIOS PARA INSTALAÇÃO E FUNCIONAMENTO DO SISTEMA, CONFORME PROJETO.</t>
  </si>
  <si>
    <t>DUTO PVC DIÂMETRO 125MM + CONEXÕES CONFORME PROJETO</t>
  </si>
  <si>
    <t>DUTO PVC DIÂMETRO 150MM + CONEXÕES CONFORME PROJETO</t>
  </si>
  <si>
    <t>DUTO PVC DIÂMETRO 200MM + CONEXÕES CONFORME PROJETO</t>
  </si>
  <si>
    <t>6.11</t>
  </si>
  <si>
    <t>CIMBRAMENTO EM MADEIRA COM ESTRONCAS DE EUCALIPTO</t>
  </si>
  <si>
    <t>ESTRUTURA METÁLICA PARA COBERTURA EM AÇO DE ALTA RESISTÊNCIA À CORROSÃO COM APLICAÇÃO DE FUNDO PREPARADOR ANTI- FERRUGINOSO E PINTURA EM ESMALTE SINTÉTICO AUTOMOTIVO. COMPLETA CONFORME PROJETO, INCLUINDO PROJETO EXECUTIVO, FABRICAÇÃO, TRANSPORTE E MONTAGEM</t>
  </si>
  <si>
    <t>PORTA EM LAMINADO FENÓLICO MELAMÍNICO COM BATENTE EM ALUMÍNIO</t>
  </si>
  <si>
    <t>GUARDACORPO COM CORRIMÃO EM TUBOS E CHAPA METÁLICOS EM AÇO DE ALTA RESISTÊNCIA À CORROSÃO. FECHAMENTO DOS GUARDACORPOS EM CHAPA PERFURADA EM AÇO-CARBONO, ESPESSURA 1.5 MM, FURO REDONDO 2.00 MM, EC. 3.00 MM, DIMENSÃO DA CHAPA 1200 X 3000 MM.  APLICAÇÃO DE PINTURA EM ESMALTE SINTÉTICO AUTOMOTIVO. COMPLETO CONFORME PROJETO</t>
  </si>
  <si>
    <t xml:space="preserve">FECHAMENTO DO SHAFT EM CHAPA METÁLICA PERFURADA EM AÇO-CARBONO, ESPESSURA 1.5 MM, FURO REDONDO 2.00 MM, EC. 3.00 MM. MOLDURA EM PERFIL METÁLICO
</t>
  </si>
  <si>
    <t>20.9</t>
  </si>
  <si>
    <t>VENEZIANA PARA VENTILAÇÃO DE ELEVADOR 40 X 40 CM</t>
  </si>
  <si>
    <t>7.7</t>
  </si>
  <si>
    <t>7.8</t>
  </si>
  <si>
    <t>CUBA LAVATÓRIO DE CANTO, MEDIDAS: 41CM X 30CM, COR BRANCO  PARA PESSOAS PORTADORAS DE NECESSIDADES ESPECIAIS.  INCLUINDO TORNEIRA LAVATÓRIA DE MESA COM FECHAMENTO AUTOMÁTICO E BARRA PARA ACIONAMENTO.</t>
  </si>
  <si>
    <t>14.22.16</t>
  </si>
  <si>
    <t>18.1.33</t>
  </si>
  <si>
    <t>18.1.34</t>
  </si>
  <si>
    <t xml:space="preserve">(P08) PORTA EM ALUMÍNIO COM VENEZIANAS VENTILADAS TIPO CHICANA, 02 FOLHAS DE ABRIR, MEDIDAS 1,70 X 2,10 M. INCLUSIVE FERRAGENS CONFORME PROJETO
</t>
  </si>
  <si>
    <t>20.10</t>
  </si>
  <si>
    <t>22</t>
  </si>
  <si>
    <t>22.1</t>
  </si>
  <si>
    <t>22.2</t>
  </si>
  <si>
    <t>22.3</t>
  </si>
  <si>
    <t>22.4</t>
  </si>
  <si>
    <t>22.5</t>
  </si>
  <si>
    <t>ALVENARIA DE VEDAÇÃO COM BLOCOS CERÂMICO FURADO, 19 X 19 X 39 CM, ESPESSURA DA PAREDE 19 CM, JUNTAS DE 10 MM COM ARGAMASSA INDUSTRIALIZADA</t>
  </si>
  <si>
    <t xml:space="preserve">06.001.000057.SER </t>
  </si>
  <si>
    <t>CHAPA DE AÇO GALVANIZADA #24 PARA VENTILAÇÃO, MATERIAL PARA SUPORTE E SUSTENTAÇÃO, LONA PARA CONEXÃO EM TIRAS DE 15 CM E TODOS OS ITENS NECESSÁRIOS PARA INSTALAÇÃO E FUNCIONAMENTO DO SISTEMA, CONFORME PROJETO.</t>
  </si>
  <si>
    <t xml:space="preserve">CHAPA DE AÇO GALVANIZADA #26 PARA VENTILAÇÃO, MATERIAL PARA SUPORTE E SUSTENTAÇÃO, LONA PARA CONEXÃO EM TIRAS DE 15 CM E TODOS OS ITENS NECESSÁRIOS PARA INSTALAÇÃO E FUNCIONAMENTO DO SISTEMA, CONFORME PROJETO. </t>
  </si>
  <si>
    <t>CHAPA DE AÇO GALVANIZADA #24 PARA AR CONDICIONADO, MATERIAL PARA SUPORTE E SUSTENTAÇÃO, ISOLAMENTO DE DUTO EM MANTA DE LÂ DE VIDRO ALUMINIZADA DE 25MM DE ESPESSURA, LONA PARA CONEXÃO EM TIRAS DE 15 CM E TODOS OS ITENS NECESSÁRIOS PARA INSTALAÇÃO E FUNCIONAMENTO DO SISTEMA, CONFORME PROJETO.</t>
  </si>
  <si>
    <t>PISO EM PORCELANATO SOBRE ARGAMASSA DE REGULARIZAÇÃO, DIMENSÃO 60 X 60 CM, COR PLATINA NA, REJUNTE LINHA JUNTAPLUS FINA, COR CINZA CLARO.</t>
  </si>
  <si>
    <t>PISO EM PLACAS DE GRANITO LEVIGADO ARABESCO BRANCO, MEDIDAS CONFORME DIMENSÕES DOS DEGRAUS DAS ESCADAS, ESPESSURA 2 CM. Rejunte linha Juntaplus Fina, cor Cinza claro</t>
  </si>
  <si>
    <t>GUIA PARA PISO INTERTRAVADO EM CONCRETO 35MPA, MEDIDAS: 13X100X30CM, COR GRAFITE</t>
  </si>
  <si>
    <t>020802</t>
  </si>
  <si>
    <t>020120</t>
  </si>
  <si>
    <t>CPOS 181103</t>
  </si>
  <si>
    <t>18.1.35</t>
  </si>
  <si>
    <t>ALÇAPÃO EM CHAPA DE AÇO DE ALTA RESISTÊNCIA À CORROSÃO, ESPESSURA 3/16" COM APLICAÇÃO DE FUNDO PREPARADOR TIPO PRIMER E DUAS DEMÃOS DE PINTURA EM ESMALTE SINTÉTICO ALTO BRILHO</t>
  </si>
  <si>
    <t>ART - 92221220151492134</t>
  </si>
  <si>
    <t>360937</t>
  </si>
  <si>
    <t>TRANSFORMADOR DE DISTRIBUIÇÃO TRIFÁSICO, ISOLAÇÃO Á SECO, DE 300KVA, PRIMÁRIO EM 13,8KV E SECUNDÁRIO 220/127V COM CONTROLADOR DIGITAL DE TEMPERATURA</t>
  </si>
  <si>
    <t>ELETROCALHA LISA COM TAMPA FABRICADA EM CHAPA DE AÇO GALV. ZINCADO, TIPO "U",  CHAPA #14MSG - 1,90MM - 200X100MM, INCLUSIVE INSTALAÇÃO, CONEXÕES E ACESSÓRIOS.</t>
  </si>
  <si>
    <t>ELETROCALHA LISA COM TAMPA FABRICADA EM CHAPA DE AÇO GALV. ZINCADO, TIPO "U",  CHAPA #14MSG - 1,90MM - 10X100MM, INCLUSIVE INSTALAÇÃO, CONEXÕES E ACESSÓRIOS.</t>
  </si>
  <si>
    <t xml:space="preserve">CAIXA DE PASSAGEM EM ALUMÍNIO, SOBREPOR OU EMBUTIR 40X40X12CM EM CHAPA DE ALUMÍNIO CONFORME PROJETO  </t>
  </si>
  <si>
    <t>QUADRO DE DISTRIBUIÇÃO GERAL DO EDIFICIO EM CHAPA DE AÇO DE SOBREPOR,  DIMENSÕES EXTERNAS 800 X 600 X 250 MM - PARA BARRAMENTOS 3F+N+T - 800 AMPERES - QGBT DIMENSÕES EXTERNAS 800X600X250</t>
  </si>
  <si>
    <t>QUADRO DE DISTRIBUIÇÃO DO EDIFICIO (QFL-S-01) EM CHAPA DE AÇO DE SOBREPOR, ATÉ 78 DIVISÕES MODULARES, COM BARRAMENTOS 3F+N+T - 100 AMPERES - DIMENSÕES EXTERNAS 1000X600X250</t>
  </si>
  <si>
    <t>QUADRO DE DISTRIBUIÇÃO DO EDIFICIO (QFL-E-01) EM CHAPA DE AÇO DE SOBREPOR, ATÉ 78 DIVISÕES MODULARES, COM BARRAMENTOS 3F+N+T - 100 AMPERES - DIMENSÕES EXTERNAS DIMENSÕES EXTERNAS 600X400X200</t>
  </si>
  <si>
    <t>QUADRO DE DISTRIBUIÇÃO DO EDIFICIO (QFL-S-02) EM CHAPA DE AÇO DE SOBREPOR, ATÉ 78 DIVISÕES MODULARES, COM BARRAMENTOS 3F+N+T - 100 AMPERES - DIMENSÕES EXTERNAS 1000X600X250</t>
  </si>
  <si>
    <t>QUADRO DE DISTRIBUIÇÃO DO EDIFICIO (QFL-E-02) EM CHAPA DE AÇO DE SOBREPOR, ATÉ 24 DIVISÕES MODULARES, COM BARRAMENTOS 3F+N+T - 100 AMPERES - DIMENSÕES EXTERNAS 600X400X200</t>
  </si>
  <si>
    <t>QUADRO DE DISTRIBUIÇÃO DO EDIFICIO (QFL-AR-01) EM CHAPA DE AÇO DE SOBREPOR, ATÉ 32 DIVISÕES MODULARES, COM BARRAMENTOS 3F+N+T - 100 AMPERES - DIMENSÕES EXTERNAS 600X500X200</t>
  </si>
  <si>
    <t>QUADRO DE DISTRIBUIÇÃO DO EDIFICIO (QFL-AR-02) EM CHAPA DE AÇO DE SOBREPOR, ATÉ 32 DIVISÕES MODULARES, COM BARRAMENTOS 3F+N+T - 100 AMPERES - DIMENSÕES EXTERNAS 600X500X200</t>
  </si>
  <si>
    <t>QUADRO DE DISTRIBUIÇÃO GERAL DO EDIFICIO EM CHAPA DE AÇO DE SOBREPOR,  - PARA BARRAMENTOS 3F+N+T - 100 AMPERES - QFL-AR-03-DIMENSÕES EXTERNAS 800 X 500 X 200 </t>
  </si>
  <si>
    <t>QUADRO DE DISTRIBUIÇÃO DO EDIFICIO (QF-ELEVADOR) EM CHAPA DE AÇO DE SOBREPOR, ATÉ 12 DIVISÕES MODULARES, COM BARRAMENTOS 3F+N+T - 100 AMPERES  - DIMENSÕES EXTERNAS 400X300X200</t>
  </si>
  <si>
    <t>QUADRO DE DISTRIBUIÇÃO DO EDIFICIO (QF-BI) EM CHAPA DE AÇO DE SOBREPOR, ATÉ 24 DIVISÕES MODULARES, COM BARRAMENTOS 3F+N+T - 100 AMPERES  - DIMENSÕES EXTERNAS 600X500X200</t>
  </si>
  <si>
    <t>ELEVADOR ELÉTRICO SEM CASA DE MÁQUINAS, 2 PARADAS, 8 PASSAGEIROS, 600KG. INCLUINDO INSTALAÇÃO</t>
  </si>
  <si>
    <t>16.20.022</t>
  </si>
  <si>
    <t>16.20.042</t>
  </si>
  <si>
    <t>ARMADURA DE AÇO CA-50 PARA ESTRUTURAS DE CONCRETO ARMADO, ACIMA DE Ø 12,5 MM, CORTE, DOBRA E MONTAGEM</t>
  </si>
  <si>
    <t xml:space="preserve">04.001.000004.SER </t>
  </si>
  <si>
    <t>6.12</t>
  </si>
  <si>
    <t>BANCADA 02 EM GRANITO ARABESCO BRANCO, ESPESSURA 3 CM, MEDIDAS 2,10 X 0,50 M. CONFORME PROJETO</t>
  </si>
  <si>
    <t>BANCADA 03 EM GRANITO ARABESCO BRANCO, ESPESSURA 3 CM, MDEDIDAS 4,04 X 0,50 M. CONFORME PROJETO</t>
  </si>
  <si>
    <t>BANCADA 04 EM GRANITO ARABESCO BRANCO, ESPESSURA 3 CM, MEDIDAS 1,77 X 0,50 M. CONFORME PROJETO</t>
  </si>
  <si>
    <t>BANCADA 05 EM GRANITO ARABESCO BRANCO, ESPESSURA 3 CM, MEDIDAS 2,20 X 0,60 M. CONFORME PROJETO</t>
  </si>
  <si>
    <t>BANCADA 06 EM GRANITO ARABESCO BRANCO, ESPESSURA 3 CM, MEDIDAS 2,20 X 0,60 M. CONFORME PROJETO</t>
  </si>
  <si>
    <t>BANCADA 07 EM GRANITO ARABESCO BRANCO, ESPESSURA 3 CM, MEDIDAS 4,08 X 0,60 M / 2,06 X 0,40 M / 3,00 X 0,60 M. CONFORME PROJETO</t>
  </si>
  <si>
    <t>BANCADA 08 EM GRANITO ARABESCO BRANCO, ESPESSURA 3 CM, MEDIDAS 4,08 X 0,60 M / 2,06 X 0,40 M / 1,11 X 0,60 M. CONFORME PROJETO</t>
  </si>
  <si>
    <t>BANCADA 09 EM GRANITO ARABESCO BRANCO, ESPESSURA 3 CM, MEDIDAS 3,26 X 0,60 M . CONFORME PROJETO</t>
  </si>
  <si>
    <t>BANCADA 10 EM GRANITO ARABESCO BRANCO, ESPESSURA 3 CM, MEDIDAS 3,26 X 0,50 M. CONFORME PROJETO</t>
  </si>
  <si>
    <t>BANCADA 11 EM GRANITO ARABESCO BRANCO, ESPESSURA 3 CM, MEDIDAS 3,26 X 0,60 M. CONFORME PROJETO</t>
  </si>
  <si>
    <t>BANCADA 12 EM GRANITO ARABESCO BRANCO, ESPESSURA 3 CM, MEDIDAS 3,26 X 0,50 M. CONFORME PROJETO</t>
  </si>
  <si>
    <t>BANCADA 13 EM GRANITO ARABESCO BRANCO, ESPESSURA 3 CM, MEDIDAS 3,15 X 0,60 M. CONFORME PROJETO</t>
  </si>
  <si>
    <t>BANCADA 14 EM GRANITO ARABESCO BRANCO, ESPESSURA 3 CM, MEDIDAS 2,23 X 0,60 M. CONFORME PROJETO</t>
  </si>
  <si>
    <t>BANCADA 15 EM GRANITO ARABESCO BRANCO, ESPESSURA 3 CM, MEDIDAS 3,05 X 0,60 M. CONFORME PROJETO</t>
  </si>
  <si>
    <t>BANCADA 16 EM GRANITO ARABESCO BRANCO, ESPESSURA 3 CM, MEDIDAS 2,00 X 0,60 M. CONFORME PROJETO</t>
  </si>
  <si>
    <t>BANCADA 17 EM GRANITO ARABESCO BRANCO, ESPESSURA 3 CM, MEDIDAS 13,29 X 0,60 M. CONFORME PROJETO</t>
  </si>
  <si>
    <t>BANCADA 18 EM GRANITO ARABESCO BRANCO, ESPESSURA 3 CM, MEDIDAS 13,29 X 0,60 M. CONFORME PROJETO</t>
  </si>
  <si>
    <t>BANCADA 19 EM GRANITO ARABESCO BRANCO, ESPESSURA 3 CM, MEDIDAS 13,29 X 0,60 M. CONFORME PROJETO</t>
  </si>
  <si>
    <t>BANCADA 20 EM GRANITO ARABESCO BRANCO, ESPESSURA 3 CM, MEDIDAS 1,44 X 0,50 M. CONFORME PROJETO</t>
  </si>
  <si>
    <t>3.15</t>
  </si>
  <si>
    <t>NA LAJE DE COBERTURA E NAS MARQUISES DAS CABINES, IMPERMEABILIZAÇÃO COM APLICAÇÃO MANTAS PRÉ-FABRICADAS, COMPOSTAS DE ASFALTO MODIFICADO COM ELASTÔMEROS E ESTRUTURADAS COM VÉU DE POLIÉSTER, ESP. 4MM E ARGAMASSA PARA PROTEÇÃO MECÂNICA E=3 CM, INCLUINDO REGULARIZAÇÃO</t>
  </si>
  <si>
    <t>5.1.8</t>
  </si>
  <si>
    <t>3.16</t>
  </si>
  <si>
    <t>PISO ARMADO. JUNTA DE CONCRETAGEM (499,00M), JUNTA SERRADA (260,00M), JUNTA DE EXPANÇÃO (356,00M), LONA PLÁSTICA SOB TODO O PISO COM 25CM DE TRANSPASSE NAS EMENDAS  E BARRA DE TRANFERENCIA CA-25 (1900 PEÇAS, Ø 20, C=50CM), CONFORME PROJETO</t>
  </si>
  <si>
    <t xml:space="preserve">BDI: </t>
  </si>
  <si>
    <t xml:space="preserve">LS(%): </t>
  </si>
  <si>
    <r>
      <t>Data:</t>
    </r>
    <r>
      <rPr>
        <sz val="14"/>
        <rFont val="Arial"/>
        <family val="2"/>
      </rPr>
      <t xml:space="preserve"> </t>
    </r>
  </si>
  <si>
    <t>CABO DE COBRE NÚ MÍNIMO DE 19 FIOS #50,0MM2</t>
  </si>
  <si>
    <t>CABO DE COBRE NÚ MÍNIMO DE   7 FIOS #35,0MM2</t>
  </si>
  <si>
    <t>ESTRUTURA METÁLICA DAS ESCADAS EM AÇO DE ALTA RESISTÊNCIA À CORROSÃO COM APLICAÇÃO DE FUNDO PREPARADOR ANTI- FERRUGINOSO E PINTURA EM ESMALTE SINTÉTICO AUTOMOTIVO. COMPLETA CONFORME PROJETO, INCLUINDO PROJETO EXECUTIVO, FABRICAÇÃO, TRANSPORTE E MONTAGEM - UMA DAS ESCADAS SE ENCPNTRA INSTALADA, AS DEMAIS CONDIÇÕES PERMANECEM INALTERADAS.</t>
  </si>
</sst>
</file>

<file path=xl/styles.xml><?xml version="1.0" encoding="utf-8"?>
<styleSheet xmlns="http://schemas.openxmlformats.org/spreadsheetml/2006/main">
  <numFmts count="2">
    <numFmt numFmtId="43" formatCode="_-* #,##0.00_-;\-* #,##0.00_-;_-* &quot;-&quot;??_-;_-@_-"/>
    <numFmt numFmtId="164" formatCode="_(* #,##0.00_);_(* \(#,##0.00\);_(* &quot;-&quot;??_);_(@_)"/>
  </numFmts>
  <fonts count="6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2"/>
      <name val="Arial"/>
      <family val="2"/>
    </font>
    <font>
      <sz val="12"/>
      <name val="Arial"/>
      <family val="2"/>
    </font>
    <font>
      <b/>
      <sz val="14"/>
      <name val="Arial"/>
      <family val="2"/>
    </font>
    <font>
      <b/>
      <sz val="11"/>
      <color theme="1"/>
      <name val="Calibri"/>
      <family val="2"/>
      <scheme val="minor"/>
    </font>
    <font>
      <b/>
      <sz val="16"/>
      <name val="Arial"/>
      <family val="2"/>
    </font>
    <font>
      <sz val="14"/>
      <name val="Arial"/>
      <family val="2"/>
    </font>
    <font>
      <sz val="10"/>
      <color indexed="8"/>
      <name val="Arial"/>
      <family val="2"/>
    </font>
    <font>
      <b/>
      <sz val="10"/>
      <color indexed="8"/>
      <name val="Arial"/>
      <family val="2"/>
    </font>
    <font>
      <b/>
      <sz val="14"/>
      <color indexed="8"/>
      <name val="Arial"/>
      <family val="2"/>
    </font>
    <font>
      <sz val="9"/>
      <color theme="1"/>
      <name val="Calibri"/>
      <family val="2"/>
      <scheme val="minor"/>
    </font>
    <font>
      <b/>
      <sz val="9"/>
      <color theme="1"/>
      <name val="Calibri"/>
      <family val="2"/>
      <scheme val="minor"/>
    </font>
    <font>
      <sz val="9"/>
      <name val="Calibri"/>
      <family val="2"/>
      <scheme val="minor"/>
    </font>
    <font>
      <b/>
      <sz val="9"/>
      <color indexed="8"/>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indexed="8"/>
      <name val="MS Sans Serif"/>
      <family val="2"/>
    </font>
    <font>
      <sz val="16"/>
      <name val="Arial"/>
      <family val="2"/>
    </font>
    <font>
      <b/>
      <sz val="12"/>
      <color theme="1"/>
      <name val="Calibri"/>
      <family val="2"/>
      <scheme val="minor"/>
    </font>
    <font>
      <sz val="10"/>
      <name val="Calibri"/>
      <family val="2"/>
      <scheme val="minor"/>
    </font>
    <font>
      <sz val="10"/>
      <color theme="1"/>
      <name val="Calibri"/>
      <family val="2"/>
      <scheme val="minor"/>
    </font>
    <font>
      <b/>
      <sz val="10"/>
      <color theme="1"/>
      <name val="Calibri"/>
      <family val="2"/>
      <scheme val="minor"/>
    </font>
    <font>
      <b/>
      <i/>
      <sz val="20"/>
      <name val="Arial"/>
      <family val="2"/>
    </font>
    <font>
      <b/>
      <sz val="11"/>
      <color indexed="8"/>
      <name val="Arial"/>
      <family val="2"/>
    </font>
    <font>
      <b/>
      <sz val="12"/>
      <color indexed="8"/>
      <name val="Arial"/>
      <family val="2"/>
    </font>
    <font>
      <sz val="10"/>
      <color rgb="FFFF0000"/>
      <name val="Arial"/>
      <family val="2"/>
    </font>
    <font>
      <b/>
      <sz val="11"/>
      <name val="Arial"/>
      <family val="2"/>
    </font>
    <font>
      <sz val="14"/>
      <color rgb="FF000000"/>
      <name val="Arial"/>
      <family val="2"/>
    </font>
  </fonts>
  <fills count="3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4F81BD"/>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3">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s>
  <cellStyleXfs count="290">
    <xf numFmtId="0" fontId="0" fillId="0" borderId="0"/>
    <xf numFmtId="164" fontId="22" fillId="0" borderId="0" applyFont="0" applyFill="0" applyBorder="0" applyAlignment="0" applyProtection="0"/>
    <xf numFmtId="0" fontId="22" fillId="0" borderId="0"/>
    <xf numFmtId="0" fontId="22" fillId="0" borderId="0"/>
    <xf numFmtId="0" fontId="21" fillId="0" borderId="0"/>
    <xf numFmtId="0" fontId="29" fillId="0" borderId="0">
      <alignment vertical="top"/>
    </xf>
    <xf numFmtId="164" fontId="29" fillId="0" borderId="0" applyFont="0" applyFill="0" applyBorder="0" applyAlignment="0" applyProtection="0">
      <alignment vertical="top"/>
    </xf>
    <xf numFmtId="0" fontId="36" fillId="0" borderId="0" applyNumberFormat="0" applyFill="0" applyBorder="0" applyAlignment="0" applyProtection="0"/>
    <xf numFmtId="0" fontId="37" fillId="0" borderId="21" applyNumberFormat="0" applyFill="0" applyAlignment="0" applyProtection="0"/>
    <xf numFmtId="0" fontId="38" fillId="0" borderId="22" applyNumberFormat="0" applyFill="0" applyAlignment="0" applyProtection="0"/>
    <xf numFmtId="0" fontId="39" fillId="0" borderId="23" applyNumberFormat="0" applyFill="0" applyAlignment="0" applyProtection="0"/>
    <xf numFmtId="0" fontId="39" fillId="0" borderId="0" applyNumberFormat="0" applyFill="0" applyBorder="0" applyAlignment="0" applyProtection="0"/>
    <xf numFmtId="0" fontId="40" fillId="6" borderId="0" applyNumberFormat="0" applyBorder="0" applyAlignment="0" applyProtection="0"/>
    <xf numFmtId="0" fontId="41" fillId="7" borderId="0" applyNumberFormat="0" applyBorder="0" applyAlignment="0" applyProtection="0"/>
    <xf numFmtId="0" fontId="42" fillId="8" borderId="0" applyNumberFormat="0" applyBorder="0" applyAlignment="0" applyProtection="0"/>
    <xf numFmtId="0" fontId="43" fillId="9" borderId="24" applyNumberFormat="0" applyAlignment="0" applyProtection="0"/>
    <xf numFmtId="0" fontId="44" fillId="10" borderId="25" applyNumberFormat="0" applyAlignment="0" applyProtection="0"/>
    <xf numFmtId="0" fontId="45" fillId="10" borderId="24" applyNumberFormat="0" applyAlignment="0" applyProtection="0"/>
    <xf numFmtId="0" fontId="46" fillId="0" borderId="26" applyNumberFormat="0" applyFill="0" applyAlignment="0" applyProtection="0"/>
    <xf numFmtId="0" fontId="47" fillId="11" borderId="27" applyNumberFormat="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26" fillId="0" borderId="29" applyNumberFormat="0" applyFill="0" applyAlignment="0" applyProtection="0"/>
    <xf numFmtId="0" fontId="50"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50" fillId="16" borderId="0" applyNumberFormat="0" applyBorder="0" applyAlignment="0" applyProtection="0"/>
    <xf numFmtId="0" fontId="50"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50" fillId="20" borderId="0" applyNumberFormat="0" applyBorder="0" applyAlignment="0" applyProtection="0"/>
    <xf numFmtId="0" fontId="50"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50" fillId="24" borderId="0" applyNumberFormat="0" applyBorder="0" applyAlignment="0" applyProtection="0"/>
    <xf numFmtId="0" fontId="50"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50" fillId="28" borderId="0" applyNumberFormat="0" applyBorder="0" applyAlignment="0" applyProtection="0"/>
    <xf numFmtId="0" fontId="50"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50" fillId="32" borderId="0" applyNumberFormat="0" applyBorder="0" applyAlignment="0" applyProtection="0"/>
    <xf numFmtId="0" fontId="50" fillId="33" borderId="0" applyNumberFormat="0" applyBorder="0" applyAlignment="0" applyProtection="0"/>
    <xf numFmtId="0" fontId="19" fillId="34" borderId="0" applyNumberFormat="0" applyBorder="0" applyAlignment="0" applyProtection="0"/>
    <xf numFmtId="0" fontId="19" fillId="35" borderId="0" applyNumberFormat="0" applyBorder="0" applyAlignment="0" applyProtection="0"/>
    <xf numFmtId="0" fontId="50" fillId="36" borderId="0" applyNumberFormat="0" applyBorder="0" applyAlignment="0" applyProtection="0"/>
    <xf numFmtId="0" fontId="19" fillId="0" borderId="0"/>
    <xf numFmtId="0" fontId="19" fillId="12" borderId="28" applyNumberFormat="0" applyFont="0" applyAlignment="0" applyProtection="0"/>
    <xf numFmtId="0" fontId="51" fillId="0" borderId="0"/>
    <xf numFmtId="0" fontId="18" fillId="0" borderId="0"/>
    <xf numFmtId="0" fontId="18" fillId="12" borderId="28" applyNumberFormat="0" applyFont="0" applyAlignment="0" applyProtection="0"/>
    <xf numFmtId="0" fontId="18" fillId="14" borderId="0" applyNumberFormat="0" applyBorder="0" applyAlignment="0" applyProtection="0"/>
    <xf numFmtId="0" fontId="18" fillId="15"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18" fillId="34" borderId="0" applyNumberFormat="0" applyBorder="0" applyAlignment="0" applyProtection="0"/>
    <xf numFmtId="0" fontId="18" fillId="35" borderId="0" applyNumberFormat="0" applyBorder="0" applyAlignment="0" applyProtection="0"/>
    <xf numFmtId="0" fontId="17" fillId="0" borderId="0"/>
    <xf numFmtId="0" fontId="17" fillId="12" borderId="28" applyNumberFormat="0" applyFont="0" applyAlignment="0" applyProtection="0"/>
    <xf numFmtId="0" fontId="17" fillId="14" borderId="0" applyNumberFormat="0" applyBorder="0" applyAlignment="0" applyProtection="0"/>
    <xf numFmtId="0" fontId="17" fillId="15"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6" borderId="0" applyNumberFormat="0" applyBorder="0" applyAlignment="0" applyProtection="0"/>
    <xf numFmtId="0" fontId="17" fillId="27"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17" fillId="34" borderId="0" applyNumberFormat="0" applyBorder="0" applyAlignment="0" applyProtection="0"/>
    <xf numFmtId="0" fontId="17" fillId="35" borderId="0" applyNumberFormat="0" applyBorder="0" applyAlignment="0" applyProtection="0"/>
    <xf numFmtId="0" fontId="16" fillId="0" borderId="0"/>
    <xf numFmtId="0" fontId="16" fillId="12" borderId="28" applyNumberFormat="0" applyFont="0" applyAlignment="0" applyProtection="0"/>
    <xf numFmtId="0" fontId="16" fillId="14" borderId="0" applyNumberFormat="0" applyBorder="0" applyAlignment="0" applyProtection="0"/>
    <xf numFmtId="0" fontId="16" fillId="15"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30" borderId="0" applyNumberFormat="0" applyBorder="0" applyAlignment="0" applyProtection="0"/>
    <xf numFmtId="0" fontId="16" fillId="31" borderId="0" applyNumberFormat="0" applyBorder="0" applyAlignment="0" applyProtection="0"/>
    <xf numFmtId="0" fontId="16" fillId="34" borderId="0" applyNumberFormat="0" applyBorder="0" applyAlignment="0" applyProtection="0"/>
    <xf numFmtId="0" fontId="16" fillId="35" borderId="0" applyNumberFormat="0" applyBorder="0" applyAlignment="0" applyProtection="0"/>
    <xf numFmtId="0" fontId="15" fillId="0" borderId="0"/>
    <xf numFmtId="0" fontId="15" fillId="12" borderId="28" applyNumberFormat="0" applyFont="0" applyAlignment="0" applyProtection="0"/>
    <xf numFmtId="0" fontId="15" fillId="14" borderId="0" applyNumberFormat="0" applyBorder="0" applyAlignment="0" applyProtection="0"/>
    <xf numFmtId="0" fontId="15" fillId="15"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15" fillId="34" borderId="0" applyNumberFormat="0" applyBorder="0" applyAlignment="0" applyProtection="0"/>
    <xf numFmtId="0" fontId="15" fillId="35" borderId="0" applyNumberFormat="0" applyBorder="0" applyAlignment="0" applyProtection="0"/>
    <xf numFmtId="0" fontId="14" fillId="0" borderId="0"/>
    <xf numFmtId="0" fontId="22" fillId="0" borderId="0"/>
    <xf numFmtId="0" fontId="13" fillId="0" borderId="0"/>
    <xf numFmtId="0" fontId="13" fillId="12" borderId="28" applyNumberFormat="0" applyFont="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2" fillId="0" borderId="0"/>
    <xf numFmtId="0" fontId="12" fillId="12" borderId="28" applyNumberFormat="0" applyFont="0" applyAlignment="0" applyProtection="0"/>
    <xf numFmtId="0" fontId="12" fillId="14" borderId="0" applyNumberFormat="0" applyBorder="0" applyAlignment="0" applyProtection="0"/>
    <xf numFmtId="0" fontId="12" fillId="15"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12" fillId="34" borderId="0" applyNumberFormat="0" applyBorder="0" applyAlignment="0" applyProtection="0"/>
    <xf numFmtId="0" fontId="12" fillId="35" borderId="0" applyNumberFormat="0" applyBorder="0" applyAlignment="0" applyProtection="0"/>
    <xf numFmtId="0" fontId="11" fillId="0" borderId="0"/>
    <xf numFmtId="0" fontId="11" fillId="12" borderId="28" applyNumberFormat="0" applyFont="0" applyAlignment="0" applyProtection="0"/>
    <xf numFmtId="0" fontId="11" fillId="14" borderId="0" applyNumberFormat="0" applyBorder="0" applyAlignment="0" applyProtection="0"/>
    <xf numFmtId="0" fontId="11" fillId="15"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10" fillId="0" borderId="0"/>
    <xf numFmtId="0" fontId="10" fillId="12" borderId="28" applyNumberFormat="0" applyFont="0" applyAlignment="0" applyProtection="0"/>
    <xf numFmtId="0" fontId="10" fillId="14" borderId="0" applyNumberFormat="0" applyBorder="0" applyAlignment="0" applyProtection="0"/>
    <xf numFmtId="0" fontId="10" fillId="15"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9" fillId="0" borderId="0"/>
    <xf numFmtId="0" fontId="9" fillId="12" borderId="28" applyNumberFormat="0" applyFont="0" applyAlignment="0" applyProtection="0"/>
    <xf numFmtId="0" fontId="9" fillId="14" borderId="0" applyNumberFormat="0" applyBorder="0" applyAlignment="0" applyProtection="0"/>
    <xf numFmtId="0" fontId="9" fillId="15"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8" fillId="0" borderId="0"/>
    <xf numFmtId="0" fontId="8" fillId="12" borderId="28" applyNumberFormat="0" applyFont="0" applyAlignment="0" applyProtection="0"/>
    <xf numFmtId="0" fontId="8" fillId="14"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7" fillId="0" borderId="0"/>
    <xf numFmtId="0" fontId="7" fillId="12" borderId="28" applyNumberFormat="0" applyFont="0" applyAlignment="0" applyProtection="0"/>
    <xf numFmtId="0" fontId="7" fillId="14" borderId="0" applyNumberFormat="0" applyBorder="0" applyAlignment="0" applyProtection="0"/>
    <xf numFmtId="0" fontId="7" fillId="15"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6" fillId="0" borderId="0"/>
    <xf numFmtId="0" fontId="6" fillId="12" borderId="28" applyNumberFormat="0" applyFont="0" applyAlignment="0" applyProtection="0"/>
    <xf numFmtId="0" fontId="6" fillId="14"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5" fillId="0" borderId="0"/>
    <xf numFmtId="0" fontId="5" fillId="12" borderId="28" applyNumberFormat="0" applyFont="0" applyAlignment="0" applyProtection="0"/>
    <xf numFmtId="0" fontId="5" fillId="14"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 fillId="0" borderId="0"/>
    <xf numFmtId="0" fontId="4" fillId="12" borderId="28" applyNumberFormat="0" applyFont="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 fillId="0" borderId="0"/>
    <xf numFmtId="0" fontId="3" fillId="12" borderId="28" applyNumberFormat="0" applyFont="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2" fillId="0" borderId="0"/>
    <xf numFmtId="0" fontId="2" fillId="12" borderId="28" applyNumberFormat="0" applyFont="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1" fillId="0" borderId="0"/>
    <xf numFmtId="0" fontId="1" fillId="12" borderId="28"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cellStyleXfs>
  <cellXfs count="176">
    <xf numFmtId="0" fontId="0" fillId="0" borderId="0" xfId="0"/>
    <xf numFmtId="0" fontId="29" fillId="0" borderId="0" xfId="5" applyAlignment="1"/>
    <xf numFmtId="164" fontId="20" fillId="0" borderId="0" xfId="6" applyFont="1" applyAlignment="1"/>
    <xf numFmtId="0" fontId="29" fillId="0" borderId="12" xfId="5" applyBorder="1" applyAlignment="1"/>
    <xf numFmtId="0" fontId="29" fillId="0" borderId="18" xfId="5" applyBorder="1" applyAlignment="1"/>
    <xf numFmtId="164" fontId="20" fillId="0" borderId="18" xfId="6" applyFont="1" applyBorder="1" applyAlignment="1"/>
    <xf numFmtId="0" fontId="26" fillId="0" borderId="3" xfId="5" applyFont="1" applyBorder="1" applyAlignment="1">
      <alignment horizontal="center" vertical="center"/>
    </xf>
    <xf numFmtId="164" fontId="32" fillId="4" borderId="3" xfId="6" applyFont="1" applyFill="1" applyBorder="1" applyAlignment="1">
      <alignment horizontal="center" vertical="center"/>
    </xf>
    <xf numFmtId="164" fontId="20" fillId="0" borderId="3" xfId="6" applyFont="1" applyBorder="1" applyAlignment="1"/>
    <xf numFmtId="164" fontId="26" fillId="0" borderId="3" xfId="6" applyFont="1" applyBorder="1" applyAlignment="1">
      <alignment horizontal="center" vertical="center" wrapText="1"/>
    </xf>
    <xf numFmtId="0" fontId="33" fillId="4" borderId="9" xfId="5" applyFont="1" applyFill="1" applyBorder="1" applyAlignment="1">
      <alignment vertical="center"/>
    </xf>
    <xf numFmtId="0" fontId="33" fillId="4" borderId="10" xfId="5" applyFont="1" applyFill="1" applyBorder="1" applyAlignment="1">
      <alignment vertical="center"/>
    </xf>
    <xf numFmtId="0" fontId="33" fillId="4" borderId="11" xfId="5" applyFont="1" applyFill="1" applyBorder="1" applyAlignment="1">
      <alignment vertical="center"/>
    </xf>
    <xf numFmtId="0" fontId="32" fillId="0" borderId="3" xfId="5" applyFont="1" applyBorder="1" applyAlignment="1"/>
    <xf numFmtId="164" fontId="34" fillId="0" borderId="3" xfId="6" applyFont="1" applyBorder="1" applyAlignment="1" applyProtection="1">
      <alignment horizontal="right" vertical="top"/>
    </xf>
    <xf numFmtId="164" fontId="34" fillId="5" borderId="3" xfId="6" applyFont="1" applyFill="1" applyBorder="1" applyAlignment="1" applyProtection="1">
      <alignment horizontal="right" vertical="top"/>
    </xf>
    <xf numFmtId="0" fontId="26" fillId="4" borderId="3" xfId="5" applyFont="1" applyFill="1" applyBorder="1" applyAlignment="1"/>
    <xf numFmtId="43" fontId="26" fillId="4" borderId="3" xfId="6" applyNumberFormat="1" applyFont="1" applyFill="1" applyBorder="1" applyAlignment="1"/>
    <xf numFmtId="164" fontId="26" fillId="4" borderId="3" xfId="6" applyFont="1" applyFill="1" applyBorder="1" applyAlignment="1"/>
    <xf numFmtId="0" fontId="26" fillId="0" borderId="0" xfId="5" applyFont="1" applyAlignment="1"/>
    <xf numFmtId="164" fontId="26" fillId="0" borderId="0" xfId="6" applyFont="1" applyAlignment="1"/>
    <xf numFmtId="164" fontId="35" fillId="0" borderId="0" xfId="6" applyFont="1" applyAlignment="1"/>
    <xf numFmtId="0" fontId="30" fillId="0" borderId="0" xfId="5" applyFont="1" applyAlignment="1"/>
    <xf numFmtId="164" fontId="30" fillId="0" borderId="0" xfId="6" applyFont="1" applyAlignment="1"/>
    <xf numFmtId="164" fontId="26" fillId="0" borderId="13" xfId="6" applyFont="1" applyBorder="1" applyAlignment="1">
      <alignment horizontal="center"/>
    </xf>
    <xf numFmtId="0" fontId="32" fillId="0" borderId="9" xfId="5" applyFont="1" applyBorder="1" applyAlignment="1">
      <alignment horizontal="left"/>
    </xf>
    <xf numFmtId="0" fontId="32" fillId="0" borderId="11" xfId="5" applyFont="1" applyBorder="1" applyAlignment="1">
      <alignment horizontal="left"/>
    </xf>
    <xf numFmtId="49" fontId="24" fillId="2" borderId="3" xfId="0" applyNumberFormat="1" applyFont="1" applyFill="1" applyBorder="1" applyAlignment="1">
      <alignment horizontal="center"/>
    </xf>
    <xf numFmtId="164" fontId="53" fillId="4" borderId="3" xfId="6" applyFont="1" applyFill="1" applyBorder="1" applyAlignment="1"/>
    <xf numFmtId="10" fontId="54" fillId="3" borderId="3" xfId="6" applyNumberFormat="1" applyFont="1" applyFill="1" applyBorder="1" applyAlignment="1" applyProtection="1">
      <alignment horizontal="right" vertical="top"/>
    </xf>
    <xf numFmtId="10" fontId="54" fillId="0" borderId="3" xfId="6" applyNumberFormat="1" applyFont="1" applyBorder="1" applyAlignment="1" applyProtection="1">
      <alignment horizontal="right" vertical="top"/>
    </xf>
    <xf numFmtId="10" fontId="54" fillId="0" borderId="3" xfId="6" applyNumberFormat="1" applyFont="1" applyFill="1" applyBorder="1" applyAlignment="1" applyProtection="1">
      <alignment horizontal="right" vertical="top"/>
    </xf>
    <xf numFmtId="164" fontId="55" fillId="0" borderId="3" xfId="6" applyFont="1" applyBorder="1" applyAlignment="1"/>
    <xf numFmtId="164" fontId="56" fillId="0" borderId="3" xfId="6" applyFont="1" applyBorder="1" applyAlignment="1"/>
    <xf numFmtId="0" fontId="28" fillId="2" borderId="3" xfId="0" applyFont="1" applyFill="1" applyBorder="1" applyAlignment="1" applyProtection="1">
      <alignment wrapText="1"/>
      <protection locked="0"/>
    </xf>
    <xf numFmtId="0" fontId="24" fillId="2" borderId="3" xfId="0" applyFont="1" applyFill="1" applyBorder="1" applyAlignment="1" applyProtection="1">
      <alignment horizontal="center"/>
      <protection locked="0"/>
    </xf>
    <xf numFmtId="2" fontId="24" fillId="2" borderId="3" xfId="0" applyNumberFormat="1" applyFont="1" applyFill="1" applyBorder="1" applyAlignment="1">
      <alignment horizontal="right"/>
    </xf>
    <xf numFmtId="4" fontId="28" fillId="2" borderId="3" xfId="0" applyNumberFormat="1" applyFont="1" applyFill="1" applyBorder="1" applyAlignment="1">
      <alignment horizontal="right"/>
    </xf>
    <xf numFmtId="0" fontId="32" fillId="0" borderId="9" xfId="5" applyFont="1" applyBorder="1" applyAlignment="1">
      <alignment horizontal="left"/>
    </xf>
    <xf numFmtId="0" fontId="32" fillId="0" borderId="11" xfId="5" applyFont="1" applyBorder="1" applyAlignment="1">
      <alignment horizontal="left"/>
    </xf>
    <xf numFmtId="0" fontId="24" fillId="2" borderId="3" xfId="3" applyNumberFormat="1" applyFont="1" applyFill="1" applyBorder="1" applyAlignment="1">
      <alignment horizontal="center"/>
    </xf>
    <xf numFmtId="0" fontId="32" fillId="0" borderId="9" xfId="5" applyFont="1" applyBorder="1" applyAlignment="1">
      <alignment horizontal="left"/>
    </xf>
    <xf numFmtId="0" fontId="32" fillId="0" borderId="11" xfId="5" applyFont="1" applyBorder="1" applyAlignment="1">
      <alignment horizontal="left"/>
    </xf>
    <xf numFmtId="0" fontId="58" fillId="0" borderId="18" xfId="5" applyFont="1" applyBorder="1" applyAlignment="1">
      <alignment horizontal="center"/>
    </xf>
    <xf numFmtId="0" fontId="32" fillId="0" borderId="3" xfId="5" applyFont="1" applyBorder="1" applyAlignment="1">
      <alignment horizontal="right"/>
    </xf>
    <xf numFmtId="0" fontId="58" fillId="0" borderId="18" xfId="5" applyFont="1" applyBorder="1" applyAlignment="1">
      <alignment horizontal="center"/>
    </xf>
    <xf numFmtId="0" fontId="62" fillId="0" borderId="3" xfId="3" applyFont="1" applyFill="1" applyBorder="1" applyAlignment="1">
      <alignment horizontal="left" vertical="top" wrapText="1"/>
    </xf>
    <xf numFmtId="0" fontId="24" fillId="0" borderId="31" xfId="0" applyFont="1" applyFill="1" applyBorder="1"/>
    <xf numFmtId="0" fontId="24" fillId="0" borderId="35" xfId="0" applyFont="1" applyFill="1" applyBorder="1"/>
    <xf numFmtId="0" fontId="24" fillId="0" borderId="35" xfId="0" applyFont="1" applyFill="1" applyBorder="1" applyAlignment="1">
      <alignment wrapText="1"/>
    </xf>
    <xf numFmtId="0" fontId="24" fillId="0" borderId="35" xfId="0" applyFont="1" applyFill="1" applyBorder="1" applyAlignment="1">
      <alignment horizontal="center"/>
    </xf>
    <xf numFmtId="0" fontId="24" fillId="0" borderId="32" xfId="0" applyFont="1" applyFill="1" applyBorder="1"/>
    <xf numFmtId="0" fontId="24" fillId="0" borderId="0" xfId="0" applyFont="1" applyFill="1" applyBorder="1"/>
    <xf numFmtId="0" fontId="24" fillId="0" borderId="4" xfId="0" applyFont="1" applyFill="1" applyBorder="1"/>
    <xf numFmtId="0" fontId="24" fillId="0" borderId="0" xfId="0" applyFont="1" applyFill="1" applyBorder="1" applyAlignment="1">
      <alignment wrapText="1"/>
    </xf>
    <xf numFmtId="0" fontId="25" fillId="0" borderId="4" xfId="0" applyFont="1" applyFill="1" applyBorder="1"/>
    <xf numFmtId="0" fontId="23" fillId="0" borderId="0" xfId="0" applyFont="1" applyFill="1" applyBorder="1" applyAlignment="1">
      <alignment wrapText="1"/>
    </xf>
    <xf numFmtId="0" fontId="24" fillId="0" borderId="0" xfId="0" applyFont="1" applyFill="1" applyBorder="1" applyAlignment="1">
      <alignment horizontal="center"/>
    </xf>
    <xf numFmtId="0" fontId="24" fillId="0" borderId="0" xfId="0" applyFont="1" applyFill="1" applyBorder="1" applyAlignment="1">
      <alignment horizontal="right"/>
    </xf>
    <xf numFmtId="17" fontId="24" fillId="0" borderId="36" xfId="0" applyNumberFormat="1" applyFont="1" applyFill="1" applyBorder="1" applyAlignment="1">
      <alignment horizontal="right"/>
    </xf>
    <xf numFmtId="0" fontId="23" fillId="0" borderId="4" xfId="0" applyFont="1" applyFill="1" applyBorder="1"/>
    <xf numFmtId="0" fontId="23" fillId="0" borderId="6" xfId="0" applyFont="1" applyFill="1" applyBorder="1"/>
    <xf numFmtId="0" fontId="24" fillId="0" borderId="8" xfId="0" applyFont="1" applyFill="1" applyBorder="1"/>
    <xf numFmtId="0" fontId="25" fillId="0" borderId="8" xfId="0" applyFont="1" applyFill="1" applyBorder="1"/>
    <xf numFmtId="0" fontId="24" fillId="0" borderId="8" xfId="0" applyFont="1" applyFill="1" applyBorder="1" applyAlignment="1">
      <alignment wrapText="1"/>
    </xf>
    <xf numFmtId="0" fontId="23" fillId="0" borderId="8" xfId="0" applyFont="1" applyFill="1" applyBorder="1" applyAlignment="1">
      <alignment horizontal="center"/>
    </xf>
    <xf numFmtId="0" fontId="24" fillId="0" borderId="8" xfId="0" applyFont="1" applyFill="1" applyBorder="1" applyAlignment="1">
      <alignment horizontal="center"/>
    </xf>
    <xf numFmtId="0" fontId="24" fillId="0" borderId="8" xfId="0" applyFont="1" applyFill="1" applyBorder="1" applyAlignment="1">
      <alignment horizontal="right"/>
    </xf>
    <xf numFmtId="17" fontId="24" fillId="0" borderId="33" xfId="0" applyNumberFormat="1" applyFont="1" applyFill="1" applyBorder="1" applyAlignment="1">
      <alignment horizontal="right"/>
    </xf>
    <xf numFmtId="0" fontId="23" fillId="0" borderId="37" xfId="0" applyFont="1" applyFill="1" applyBorder="1" applyAlignment="1">
      <alignment horizontal="center" wrapText="1"/>
    </xf>
    <xf numFmtId="0" fontId="23" fillId="0" borderId="37" xfId="0" applyFont="1" applyFill="1" applyBorder="1" applyAlignment="1">
      <alignment horizontal="center"/>
    </xf>
    <xf numFmtId="0" fontId="25" fillId="0" borderId="37" xfId="0" applyFont="1" applyFill="1" applyBorder="1" applyAlignment="1">
      <alignment horizontal="center" wrapText="1"/>
    </xf>
    <xf numFmtId="0" fontId="23" fillId="0" borderId="38" xfId="0" applyFont="1" applyFill="1" applyBorder="1" applyAlignment="1">
      <alignment horizontal="center" wrapText="1"/>
    </xf>
    <xf numFmtId="0" fontId="23" fillId="0" borderId="37" xfId="0" applyFont="1" applyFill="1" applyBorder="1" applyAlignment="1">
      <alignment horizontal="justify" wrapText="1"/>
    </xf>
    <xf numFmtId="0" fontId="23" fillId="0" borderId="0" xfId="0" applyFont="1" applyFill="1" applyBorder="1"/>
    <xf numFmtId="0" fontId="23" fillId="0" borderId="39" xfId="0" applyFont="1" applyFill="1" applyBorder="1" applyAlignment="1">
      <alignment horizontal="right"/>
    </xf>
    <xf numFmtId="49" fontId="23" fillId="0" borderId="5" xfId="0" applyNumberFormat="1" applyFont="1" applyFill="1" applyBorder="1" applyAlignment="1">
      <alignment horizontal="center" vertical="center"/>
    </xf>
    <xf numFmtId="49" fontId="25" fillId="0" borderId="30" xfId="0" applyNumberFormat="1" applyFont="1" applyFill="1" applyBorder="1" applyAlignment="1">
      <alignment horizontal="center" vertical="center"/>
    </xf>
    <xf numFmtId="0" fontId="25" fillId="0" borderId="5" xfId="0" applyFont="1" applyFill="1" applyBorder="1" applyAlignment="1" applyProtection="1">
      <alignment horizontal="left"/>
      <protection locked="0"/>
    </xf>
    <xf numFmtId="0" fontId="23" fillId="0" borderId="7" xfId="0" applyFont="1" applyFill="1" applyBorder="1" applyAlignment="1">
      <alignment horizontal="left"/>
    </xf>
    <xf numFmtId="0" fontId="23" fillId="0" borderId="40" xfId="0" applyFont="1" applyFill="1" applyBorder="1" applyAlignment="1">
      <alignment horizontal="left"/>
    </xf>
    <xf numFmtId="0" fontId="24" fillId="0" borderId="3" xfId="3" applyNumberFormat="1" applyFont="1" applyFill="1" applyBorder="1" applyAlignment="1">
      <alignment horizontal="center"/>
    </xf>
    <xf numFmtId="49" fontId="24" fillId="0" borderId="3" xfId="0" applyNumberFormat="1" applyFont="1" applyFill="1" applyBorder="1" applyAlignment="1">
      <alignment horizontal="center"/>
    </xf>
    <xf numFmtId="0" fontId="28" fillId="0" borderId="3" xfId="0" applyFont="1" applyFill="1" applyBorder="1" applyAlignment="1" applyProtection="1">
      <alignment wrapText="1"/>
      <protection locked="0"/>
    </xf>
    <xf numFmtId="0" fontId="24" fillId="0" borderId="3" xfId="0" applyFont="1" applyFill="1" applyBorder="1" applyAlignment="1" applyProtection="1">
      <alignment horizontal="center"/>
      <protection locked="0"/>
    </xf>
    <xf numFmtId="2" fontId="24" fillId="0" borderId="3" xfId="0" applyNumberFormat="1" applyFont="1" applyFill="1" applyBorder="1" applyAlignment="1">
      <alignment horizontal="right"/>
    </xf>
    <xf numFmtId="4" fontId="28" fillId="0" borderId="3" xfId="0" applyNumberFormat="1" applyFont="1" applyFill="1" applyBorder="1" applyAlignment="1">
      <alignment horizontal="right"/>
    </xf>
    <xf numFmtId="0" fontId="22" fillId="0" borderId="0" xfId="0" applyFont="1" applyFill="1" applyAlignment="1"/>
    <xf numFmtId="4" fontId="22" fillId="0" borderId="0" xfId="0" applyNumberFormat="1" applyFont="1" applyFill="1" applyAlignment="1"/>
    <xf numFmtId="0" fontId="24" fillId="0" borderId="3" xfId="3" applyNumberFormat="1" applyFont="1" applyFill="1" applyBorder="1" applyAlignment="1">
      <alignment horizontal="center" vertical="top"/>
    </xf>
    <xf numFmtId="49" fontId="24" fillId="0" borderId="3" xfId="0" applyNumberFormat="1" applyFont="1" applyFill="1" applyBorder="1" applyAlignment="1">
      <alignment horizontal="center" vertical="top"/>
    </xf>
    <xf numFmtId="0" fontId="25" fillId="0" borderId="3" xfId="0" applyFont="1" applyFill="1" applyBorder="1" applyAlignment="1" applyProtection="1">
      <alignment horizontal="right"/>
      <protection locked="0"/>
    </xf>
    <xf numFmtId="0" fontId="24" fillId="0" borderId="3" xfId="0" applyFont="1" applyFill="1" applyBorder="1" applyAlignment="1" applyProtection="1">
      <protection locked="0"/>
    </xf>
    <xf numFmtId="4" fontId="24" fillId="0" borderId="3" xfId="3" applyNumberFormat="1" applyFont="1" applyFill="1" applyBorder="1" applyAlignment="1">
      <alignment horizontal="right" vertical="top"/>
    </xf>
    <xf numFmtId="4" fontId="25" fillId="0" borderId="3" xfId="3" applyNumberFormat="1" applyFont="1" applyFill="1" applyBorder="1" applyAlignment="1">
      <alignment horizontal="right" vertical="top"/>
    </xf>
    <xf numFmtId="49" fontId="25" fillId="0" borderId="3" xfId="0" applyNumberFormat="1" applyFont="1" applyFill="1" applyBorder="1" applyAlignment="1">
      <alignment horizontal="center" vertical="center"/>
    </xf>
    <xf numFmtId="0" fontId="25" fillId="0" borderId="3" xfId="0" applyFont="1" applyFill="1" applyBorder="1" applyAlignment="1" applyProtection="1">
      <alignment horizontal="left"/>
      <protection locked="0"/>
    </xf>
    <xf numFmtId="49" fontId="23" fillId="0" borderId="3" xfId="0" applyNumberFormat="1" applyFont="1" applyFill="1" applyBorder="1" applyAlignment="1">
      <alignment horizontal="center" vertical="center"/>
    </xf>
    <xf numFmtId="4" fontId="24" fillId="0" borderId="3" xfId="3" applyNumberFormat="1" applyFont="1" applyFill="1" applyBorder="1" applyAlignment="1">
      <alignment horizontal="right" vertical="top" wrapText="1"/>
    </xf>
    <xf numFmtId="4" fontId="60" fillId="0" borderId="0" xfId="0" applyNumberFormat="1" applyFont="1" applyFill="1" applyAlignment="1"/>
    <xf numFmtId="2" fontId="22" fillId="0" borderId="0" xfId="0" applyNumberFormat="1" applyFont="1" applyFill="1" applyAlignment="1"/>
    <xf numFmtId="0" fontId="24" fillId="0" borderId="3" xfId="0" applyNumberFormat="1" applyFont="1" applyFill="1" applyBorder="1" applyAlignment="1">
      <alignment horizontal="right"/>
    </xf>
    <xf numFmtId="0" fontId="28" fillId="0" borderId="3" xfId="0" applyNumberFormat="1" applyFont="1" applyFill="1" applyBorder="1" applyAlignment="1">
      <alignment horizontal="right"/>
    </xf>
    <xf numFmtId="0" fontId="25" fillId="0" borderId="3" xfId="0" applyNumberFormat="1" applyFont="1" applyFill="1" applyBorder="1" applyAlignment="1">
      <alignment horizontal="center" vertical="center"/>
    </xf>
    <xf numFmtId="0" fontId="28" fillId="0" borderId="3" xfId="0" applyFont="1" applyFill="1" applyBorder="1" applyAlignment="1" applyProtection="1">
      <alignment vertical="top" wrapText="1"/>
      <protection locked="0"/>
    </xf>
    <xf numFmtId="0" fontId="24" fillId="0" borderId="3" xfId="0" applyFont="1" applyFill="1" applyBorder="1" applyAlignment="1" applyProtection="1">
      <alignment horizontal="center" vertical="top"/>
      <protection locked="0"/>
    </xf>
    <xf numFmtId="2" fontId="24" fillId="0" borderId="3" xfId="0" applyNumberFormat="1" applyFont="1" applyFill="1" applyBorder="1" applyAlignment="1">
      <alignment horizontal="right" vertical="top"/>
    </xf>
    <xf numFmtId="49" fontId="25" fillId="0" borderId="3" xfId="0" applyNumberFormat="1" applyFont="1" applyFill="1" applyBorder="1" applyAlignment="1">
      <alignment horizontal="center" vertical="top"/>
    </xf>
    <xf numFmtId="0" fontId="25" fillId="0" borderId="3" xfId="0" applyFont="1" applyFill="1" applyBorder="1" applyAlignment="1" applyProtection="1">
      <alignment horizontal="left" vertical="top"/>
      <protection locked="0"/>
    </xf>
    <xf numFmtId="49" fontId="23" fillId="0" borderId="3" xfId="0" applyNumberFormat="1" applyFont="1" applyFill="1" applyBorder="1" applyAlignment="1">
      <alignment horizontal="center" vertical="top"/>
    </xf>
    <xf numFmtId="0" fontId="25" fillId="0" borderId="3" xfId="0" applyFont="1" applyFill="1" applyBorder="1" applyAlignment="1" applyProtection="1">
      <alignment horizontal="left" vertical="top" wrapText="1"/>
      <protection locked="0"/>
    </xf>
    <xf numFmtId="0" fontId="25" fillId="0" borderId="3" xfId="0" applyFont="1" applyFill="1" applyBorder="1" applyAlignment="1" applyProtection="1">
      <alignment horizontal="right" vertical="top"/>
      <protection locked="0"/>
    </xf>
    <xf numFmtId="0" fontId="24" fillId="0" borderId="3" xfId="0" applyFont="1" applyFill="1" applyBorder="1" applyAlignment="1" applyProtection="1">
      <alignment vertical="top"/>
      <protection locked="0"/>
    </xf>
    <xf numFmtId="0" fontId="28" fillId="0" borderId="3" xfId="0" applyFont="1" applyFill="1" applyBorder="1" applyAlignment="1" applyProtection="1">
      <protection locked="0"/>
    </xf>
    <xf numFmtId="0" fontId="23" fillId="0" borderId="3" xfId="0" applyFont="1" applyFill="1" applyBorder="1" applyAlignment="1">
      <alignment horizontal="center"/>
    </xf>
    <xf numFmtId="0" fontId="25" fillId="0" borderId="3" xfId="0" applyFont="1" applyFill="1" applyBorder="1" applyAlignment="1">
      <alignment horizontal="right"/>
    </xf>
    <xf numFmtId="0" fontId="25" fillId="0" borderId="3" xfId="0" applyFont="1" applyFill="1" applyBorder="1" applyAlignment="1">
      <alignment horizontal="left" wrapText="1"/>
    </xf>
    <xf numFmtId="2" fontId="23" fillId="0" borderId="3" xfId="0" applyNumberFormat="1" applyFont="1" applyFill="1" applyBorder="1" applyAlignment="1">
      <alignment horizontal="right"/>
    </xf>
    <xf numFmtId="2" fontId="61" fillId="0" borderId="3" xfId="0" applyNumberFormat="1" applyFont="1" applyFill="1" applyBorder="1" applyAlignment="1">
      <alignment horizontal="right"/>
    </xf>
    <xf numFmtId="0" fontId="24" fillId="0" borderId="3" xfId="0" applyFont="1" applyFill="1" applyBorder="1" applyAlignment="1">
      <alignment horizontal="right"/>
    </xf>
    <xf numFmtId="0" fontId="25" fillId="0" borderId="3" xfId="0" applyFont="1" applyFill="1" applyBorder="1" applyAlignment="1">
      <alignment horizontal="right" wrapText="1"/>
    </xf>
    <xf numFmtId="0" fontId="24" fillId="0" borderId="3" xfId="0" applyFont="1" applyFill="1" applyBorder="1" applyAlignment="1">
      <alignment horizontal="center"/>
    </xf>
    <xf numFmtId="4" fontId="25" fillId="0" borderId="3" xfId="0" applyNumberFormat="1" applyFont="1" applyFill="1" applyBorder="1"/>
    <xf numFmtId="0" fontId="24" fillId="0" borderId="6" xfId="0" applyFont="1" applyFill="1" applyBorder="1"/>
    <xf numFmtId="49" fontId="24" fillId="0" borderId="11" xfId="0" applyNumberFormat="1" applyFont="1" applyFill="1" applyBorder="1" applyAlignment="1">
      <alignment horizontal="center" vertical="top"/>
    </xf>
    <xf numFmtId="0" fontId="24" fillId="0" borderId="19" xfId="0" applyFont="1" applyFill="1" applyBorder="1" applyAlignment="1" applyProtection="1">
      <protection locked="0"/>
    </xf>
    <xf numFmtId="0" fontId="24" fillId="0" borderId="20" xfId="0" applyFont="1" applyFill="1" applyBorder="1" applyAlignment="1" applyProtection="1">
      <protection locked="0"/>
    </xf>
    <xf numFmtId="0" fontId="24" fillId="0" borderId="20" xfId="0" applyFont="1" applyFill="1" applyBorder="1" applyAlignment="1">
      <alignment horizontal="right"/>
    </xf>
    <xf numFmtId="49" fontId="23" fillId="0" borderId="41" xfId="0" applyNumberFormat="1" applyFont="1" applyFill="1" applyBorder="1" applyAlignment="1">
      <alignment horizontal="center" vertical="center"/>
    </xf>
    <xf numFmtId="0" fontId="23" fillId="0" borderId="42" xfId="0" applyFont="1" applyFill="1" applyBorder="1" applyAlignment="1" applyProtection="1">
      <alignment horizontal="left"/>
      <protection locked="0"/>
    </xf>
    <xf numFmtId="49" fontId="23" fillId="0" borderId="42" xfId="0" applyNumberFormat="1" applyFont="1" applyFill="1" applyBorder="1" applyAlignment="1">
      <alignment horizontal="center" vertical="center"/>
    </xf>
    <xf numFmtId="49" fontId="23" fillId="0" borderId="34" xfId="0" applyNumberFormat="1" applyFont="1" applyFill="1" applyBorder="1" applyAlignment="1">
      <alignment horizontal="center" vertical="center"/>
    </xf>
    <xf numFmtId="49" fontId="24" fillId="0" borderId="9" xfId="0" applyNumberFormat="1" applyFont="1" applyFill="1" applyBorder="1" applyAlignment="1">
      <alignment horizontal="center" vertical="top"/>
    </xf>
    <xf numFmtId="49" fontId="24" fillId="0" borderId="10" xfId="0" applyNumberFormat="1" applyFont="1" applyFill="1" applyBorder="1" applyAlignment="1">
      <alignment horizontal="center" vertical="top"/>
    </xf>
    <xf numFmtId="0" fontId="24" fillId="0" borderId="10" xfId="0" applyFont="1" applyFill="1" applyBorder="1" applyAlignment="1" applyProtection="1">
      <protection locked="0"/>
    </xf>
    <xf numFmtId="164" fontId="25" fillId="0" borderId="9" xfId="1" applyFont="1" applyFill="1" applyBorder="1" applyAlignment="1" applyProtection="1">
      <alignment horizontal="center"/>
      <protection locked="0"/>
    </xf>
    <xf numFmtId="164" fontId="25" fillId="0" borderId="9" xfId="1" applyFont="1" applyFill="1" applyBorder="1" applyAlignment="1" applyProtection="1">
      <alignment horizontal="right"/>
      <protection locked="0"/>
    </xf>
    <xf numFmtId="0" fontId="23" fillId="0" borderId="20" xfId="0" applyFont="1" applyFill="1" applyBorder="1" applyAlignment="1">
      <alignment horizontal="left"/>
    </xf>
    <xf numFmtId="0" fontId="23" fillId="0" borderId="14" xfId="0" applyFont="1" applyFill="1" applyBorder="1" applyAlignment="1">
      <alignment horizontal="left"/>
    </xf>
    <xf numFmtId="0" fontId="57" fillId="0" borderId="4" xfId="0" applyFont="1" applyFill="1" applyBorder="1" applyAlignment="1">
      <alignment horizontal="center" vertical="center"/>
    </xf>
    <xf numFmtId="0" fontId="57" fillId="0" borderId="0" xfId="0" applyFont="1" applyFill="1" applyBorder="1" applyAlignment="1">
      <alignment horizontal="center" vertical="center"/>
    </xf>
    <xf numFmtId="0" fontId="57" fillId="0" borderId="36" xfId="0" applyFont="1" applyFill="1" applyBorder="1" applyAlignment="1">
      <alignment horizontal="center" vertical="center"/>
    </xf>
    <xf numFmtId="0" fontId="52" fillId="0" borderId="4" xfId="0" applyFont="1" applyFill="1" applyBorder="1" applyAlignment="1">
      <alignment horizontal="center" vertical="center"/>
    </xf>
    <xf numFmtId="0" fontId="52" fillId="0" borderId="0" xfId="0" applyFont="1" applyFill="1" applyBorder="1" applyAlignment="1">
      <alignment horizontal="center" vertical="center"/>
    </xf>
    <xf numFmtId="0" fontId="52" fillId="0" borderId="36"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36" xfId="0" applyFont="1" applyFill="1" applyBorder="1" applyAlignment="1">
      <alignment horizontal="center" vertical="center"/>
    </xf>
    <xf numFmtId="0" fontId="24" fillId="0" borderId="0" xfId="0" applyFont="1" applyFill="1" applyBorder="1" applyAlignment="1">
      <alignment horizontal="right"/>
    </xf>
    <xf numFmtId="0" fontId="24" fillId="0" borderId="36" xfId="0" applyFont="1" applyFill="1" applyBorder="1" applyAlignment="1">
      <alignment horizontal="right"/>
    </xf>
    <xf numFmtId="0" fontId="24" fillId="0" borderId="0" xfId="0" applyFont="1" applyFill="1" applyBorder="1" applyAlignment="1">
      <alignment horizontal="left"/>
    </xf>
    <xf numFmtId="164" fontId="25" fillId="0" borderId="10" xfId="1" applyFont="1" applyFill="1" applyBorder="1" applyAlignment="1" applyProtection="1">
      <alignment horizontal="left"/>
      <protection locked="0"/>
    </xf>
    <xf numFmtId="164" fontId="25" fillId="0" borderId="11" xfId="1" applyFont="1" applyFill="1" applyBorder="1" applyAlignment="1" applyProtection="1">
      <alignment horizontal="left"/>
      <protection locked="0"/>
    </xf>
    <xf numFmtId="164" fontId="25" fillId="0" borderId="10" xfId="1" applyFont="1" applyFill="1" applyBorder="1" applyAlignment="1" applyProtection="1">
      <alignment horizontal="center"/>
      <protection locked="0"/>
    </xf>
    <xf numFmtId="164" fontId="25" fillId="0" borderId="11" xfId="1" applyFont="1" applyFill="1" applyBorder="1" applyAlignment="1" applyProtection="1">
      <alignment horizontal="center"/>
      <protection locked="0"/>
    </xf>
    <xf numFmtId="0" fontId="23" fillId="0" borderId="0" xfId="0" applyFont="1" applyFill="1" applyBorder="1" applyAlignment="1">
      <alignment horizontal="center"/>
    </xf>
    <xf numFmtId="0" fontId="27" fillId="0" borderId="0" xfId="0" applyFont="1" applyFill="1" applyBorder="1" applyAlignment="1">
      <alignment horizontal="center"/>
    </xf>
    <xf numFmtId="0" fontId="32" fillId="0" borderId="9" xfId="5" applyFont="1" applyBorder="1" applyAlignment="1">
      <alignment horizontal="left"/>
    </xf>
    <xf numFmtId="0" fontId="32" fillId="0" borderId="11" xfId="5" applyFont="1" applyBorder="1" applyAlignment="1">
      <alignment horizontal="left"/>
    </xf>
    <xf numFmtId="0" fontId="32" fillId="0" borderId="3" xfId="5" applyFont="1" applyBorder="1" applyAlignment="1">
      <alignment horizontal="center"/>
    </xf>
    <xf numFmtId="0" fontId="56" fillId="0" borderId="9" xfId="5" applyFont="1" applyBorder="1" applyAlignment="1">
      <alignment horizontal="left" vertical="center"/>
    </xf>
    <xf numFmtId="0" fontId="56" fillId="0" borderId="11" xfId="5" applyFont="1" applyBorder="1" applyAlignment="1">
      <alignment horizontal="left" vertical="center"/>
    </xf>
    <xf numFmtId="0" fontId="59" fillId="0" borderId="15" xfId="5" applyFont="1" applyBorder="1" applyAlignment="1">
      <alignment horizontal="center"/>
    </xf>
    <xf numFmtId="0" fontId="59" fillId="0" borderId="16" xfId="5" applyFont="1" applyBorder="1" applyAlignment="1">
      <alignment horizontal="center"/>
    </xf>
    <xf numFmtId="0" fontId="59" fillId="0" borderId="17" xfId="5" applyFont="1" applyBorder="1" applyAlignment="1">
      <alignment horizontal="center"/>
    </xf>
    <xf numFmtId="0" fontId="29" fillId="0" borderId="2" xfId="5" applyFont="1" applyBorder="1" applyAlignment="1">
      <alignment horizontal="center"/>
    </xf>
    <xf numFmtId="0" fontId="29" fillId="0" borderId="0" xfId="5" applyFont="1" applyBorder="1" applyAlignment="1">
      <alignment horizontal="center"/>
    </xf>
    <xf numFmtId="0" fontId="29" fillId="0" borderId="1" xfId="5" applyFont="1" applyBorder="1" applyAlignment="1">
      <alignment horizontal="center"/>
    </xf>
    <xf numFmtId="0" fontId="31" fillId="0" borderId="2" xfId="5" applyFont="1" applyBorder="1" applyAlignment="1">
      <alignment horizontal="center" vertical="center"/>
    </xf>
    <xf numFmtId="0" fontId="31" fillId="0" borderId="0" xfId="5" applyFont="1" applyBorder="1" applyAlignment="1">
      <alignment horizontal="center" vertical="center"/>
    </xf>
    <xf numFmtId="0" fontId="31" fillId="0" borderId="1" xfId="5" applyFont="1" applyBorder="1" applyAlignment="1">
      <alignment horizontal="center" vertical="center"/>
    </xf>
    <xf numFmtId="0" fontId="58" fillId="0" borderId="18" xfId="5" applyFont="1" applyBorder="1" applyAlignment="1">
      <alignment horizontal="center"/>
    </xf>
    <xf numFmtId="0" fontId="26" fillId="0" borderId="3" xfId="5" applyFont="1" applyBorder="1" applyAlignment="1">
      <alignment horizontal="center" vertical="center"/>
    </xf>
    <xf numFmtId="0" fontId="26" fillId="4" borderId="3" xfId="5" applyFont="1" applyFill="1" applyBorder="1" applyAlignment="1">
      <alignment horizontal="center"/>
    </xf>
    <xf numFmtId="0" fontId="26" fillId="0" borderId="9" xfId="5" applyFont="1" applyBorder="1" applyAlignment="1">
      <alignment horizontal="center" vertical="center"/>
    </xf>
    <xf numFmtId="0" fontId="26" fillId="0" borderId="11" xfId="5" applyFont="1" applyBorder="1" applyAlignment="1">
      <alignment horizontal="center" vertical="center"/>
    </xf>
  </cellXfs>
  <cellStyles count="290">
    <cellStyle name="20% - Ênfase1" xfId="24" builtinId="30" customBuiltin="1"/>
    <cellStyle name="20% - Ênfase1 10" xfId="166"/>
    <cellStyle name="20% - Ênfase1 11" xfId="180"/>
    <cellStyle name="20% - Ênfase1 12" xfId="194"/>
    <cellStyle name="20% - Ênfase1 13" xfId="208"/>
    <cellStyle name="20% - Ênfase1 14" xfId="222"/>
    <cellStyle name="20% - Ênfase1 15" xfId="236"/>
    <cellStyle name="20% - Ênfase1 16" xfId="250"/>
    <cellStyle name="20% - Ênfase1 17" xfId="264"/>
    <cellStyle name="20% - Ênfase1 18" xfId="278"/>
    <cellStyle name="20% - Ênfase1 2" xfId="52"/>
    <cellStyle name="20% - Ênfase1 3" xfId="66"/>
    <cellStyle name="20% - Ênfase1 4" xfId="80"/>
    <cellStyle name="20% - Ênfase1 5" xfId="94"/>
    <cellStyle name="20% - Ênfase1 6" xfId="110"/>
    <cellStyle name="20% - Ênfase1 7" xfId="124"/>
    <cellStyle name="20% - Ênfase1 8" xfId="138"/>
    <cellStyle name="20% - Ênfase1 9" xfId="152"/>
    <cellStyle name="20% - Ênfase2" xfId="28" builtinId="34" customBuiltin="1"/>
    <cellStyle name="20% - Ênfase2 10" xfId="168"/>
    <cellStyle name="20% - Ênfase2 11" xfId="182"/>
    <cellStyle name="20% - Ênfase2 12" xfId="196"/>
    <cellStyle name="20% - Ênfase2 13" xfId="210"/>
    <cellStyle name="20% - Ênfase2 14" xfId="224"/>
    <cellStyle name="20% - Ênfase2 15" xfId="238"/>
    <cellStyle name="20% - Ênfase2 16" xfId="252"/>
    <cellStyle name="20% - Ênfase2 17" xfId="266"/>
    <cellStyle name="20% - Ênfase2 18" xfId="280"/>
    <cellStyle name="20% - Ênfase2 2" xfId="54"/>
    <cellStyle name="20% - Ênfase2 3" xfId="68"/>
    <cellStyle name="20% - Ênfase2 4" xfId="82"/>
    <cellStyle name="20% - Ênfase2 5" xfId="96"/>
    <cellStyle name="20% - Ênfase2 6" xfId="112"/>
    <cellStyle name="20% - Ênfase2 7" xfId="126"/>
    <cellStyle name="20% - Ênfase2 8" xfId="140"/>
    <cellStyle name="20% - Ênfase2 9" xfId="154"/>
    <cellStyle name="20% - Ênfase3" xfId="32" builtinId="38" customBuiltin="1"/>
    <cellStyle name="20% - Ênfase3 10" xfId="170"/>
    <cellStyle name="20% - Ênfase3 11" xfId="184"/>
    <cellStyle name="20% - Ênfase3 12" xfId="198"/>
    <cellStyle name="20% - Ênfase3 13" xfId="212"/>
    <cellStyle name="20% - Ênfase3 14" xfId="226"/>
    <cellStyle name="20% - Ênfase3 15" xfId="240"/>
    <cellStyle name="20% - Ênfase3 16" xfId="254"/>
    <cellStyle name="20% - Ênfase3 17" xfId="268"/>
    <cellStyle name="20% - Ênfase3 18" xfId="282"/>
    <cellStyle name="20% - Ênfase3 2" xfId="56"/>
    <cellStyle name="20% - Ênfase3 3" xfId="70"/>
    <cellStyle name="20% - Ênfase3 4" xfId="84"/>
    <cellStyle name="20% - Ênfase3 5" xfId="98"/>
    <cellStyle name="20% - Ênfase3 6" xfId="114"/>
    <cellStyle name="20% - Ênfase3 7" xfId="128"/>
    <cellStyle name="20% - Ênfase3 8" xfId="142"/>
    <cellStyle name="20% - Ênfase3 9" xfId="156"/>
    <cellStyle name="20% - Ênfase4" xfId="36" builtinId="42" customBuiltin="1"/>
    <cellStyle name="20% - Ênfase4 10" xfId="172"/>
    <cellStyle name="20% - Ênfase4 11" xfId="186"/>
    <cellStyle name="20% - Ênfase4 12" xfId="200"/>
    <cellStyle name="20% - Ênfase4 13" xfId="214"/>
    <cellStyle name="20% - Ênfase4 14" xfId="228"/>
    <cellStyle name="20% - Ênfase4 15" xfId="242"/>
    <cellStyle name="20% - Ênfase4 16" xfId="256"/>
    <cellStyle name="20% - Ênfase4 17" xfId="270"/>
    <cellStyle name="20% - Ênfase4 18" xfId="284"/>
    <cellStyle name="20% - Ênfase4 2" xfId="58"/>
    <cellStyle name="20% - Ênfase4 3" xfId="72"/>
    <cellStyle name="20% - Ênfase4 4" xfId="86"/>
    <cellStyle name="20% - Ênfase4 5" xfId="100"/>
    <cellStyle name="20% - Ênfase4 6" xfId="116"/>
    <cellStyle name="20% - Ênfase4 7" xfId="130"/>
    <cellStyle name="20% - Ênfase4 8" xfId="144"/>
    <cellStyle name="20% - Ênfase4 9" xfId="158"/>
    <cellStyle name="20% - Ênfase5" xfId="40" builtinId="46" customBuiltin="1"/>
    <cellStyle name="20% - Ênfase5 10" xfId="174"/>
    <cellStyle name="20% - Ênfase5 11" xfId="188"/>
    <cellStyle name="20% - Ênfase5 12" xfId="202"/>
    <cellStyle name="20% - Ênfase5 13" xfId="216"/>
    <cellStyle name="20% - Ênfase5 14" xfId="230"/>
    <cellStyle name="20% - Ênfase5 15" xfId="244"/>
    <cellStyle name="20% - Ênfase5 16" xfId="258"/>
    <cellStyle name="20% - Ênfase5 17" xfId="272"/>
    <cellStyle name="20% - Ênfase5 18" xfId="286"/>
    <cellStyle name="20% - Ênfase5 2" xfId="60"/>
    <cellStyle name="20% - Ênfase5 3" xfId="74"/>
    <cellStyle name="20% - Ênfase5 4" xfId="88"/>
    <cellStyle name="20% - Ênfase5 5" xfId="102"/>
    <cellStyle name="20% - Ênfase5 6" xfId="118"/>
    <cellStyle name="20% - Ênfase5 7" xfId="132"/>
    <cellStyle name="20% - Ênfase5 8" xfId="146"/>
    <cellStyle name="20% - Ênfase5 9" xfId="160"/>
    <cellStyle name="20% - Ênfase6" xfId="44" builtinId="50" customBuiltin="1"/>
    <cellStyle name="20% - Ênfase6 10" xfId="176"/>
    <cellStyle name="20% - Ênfase6 11" xfId="190"/>
    <cellStyle name="20% - Ênfase6 12" xfId="204"/>
    <cellStyle name="20% - Ênfase6 13" xfId="218"/>
    <cellStyle name="20% - Ênfase6 14" xfId="232"/>
    <cellStyle name="20% - Ênfase6 15" xfId="246"/>
    <cellStyle name="20% - Ênfase6 16" xfId="260"/>
    <cellStyle name="20% - Ênfase6 17" xfId="274"/>
    <cellStyle name="20% - Ênfase6 18" xfId="288"/>
    <cellStyle name="20% - Ênfase6 2" xfId="62"/>
    <cellStyle name="20% - Ênfase6 3" xfId="76"/>
    <cellStyle name="20% - Ênfase6 4" xfId="90"/>
    <cellStyle name="20% - Ênfase6 5" xfId="104"/>
    <cellStyle name="20% - Ênfase6 6" xfId="120"/>
    <cellStyle name="20% - Ênfase6 7" xfId="134"/>
    <cellStyle name="20% - Ênfase6 8" xfId="148"/>
    <cellStyle name="20% - Ênfase6 9" xfId="162"/>
    <cellStyle name="40% - Ênfase1" xfId="25" builtinId="31" customBuiltin="1"/>
    <cellStyle name="40% - Ênfase1 10" xfId="167"/>
    <cellStyle name="40% - Ênfase1 11" xfId="181"/>
    <cellStyle name="40% - Ênfase1 12" xfId="195"/>
    <cellStyle name="40% - Ênfase1 13" xfId="209"/>
    <cellStyle name="40% - Ênfase1 14" xfId="223"/>
    <cellStyle name="40% - Ênfase1 15" xfId="237"/>
    <cellStyle name="40% - Ênfase1 16" xfId="251"/>
    <cellStyle name="40% - Ênfase1 17" xfId="265"/>
    <cellStyle name="40% - Ênfase1 18" xfId="279"/>
    <cellStyle name="40% - Ênfase1 2" xfId="53"/>
    <cellStyle name="40% - Ênfase1 3" xfId="67"/>
    <cellStyle name="40% - Ênfase1 4" xfId="81"/>
    <cellStyle name="40% - Ênfase1 5" xfId="95"/>
    <cellStyle name="40% - Ênfase1 6" xfId="111"/>
    <cellStyle name="40% - Ênfase1 7" xfId="125"/>
    <cellStyle name="40% - Ênfase1 8" xfId="139"/>
    <cellStyle name="40% - Ênfase1 9" xfId="153"/>
    <cellStyle name="40% - Ênfase2" xfId="29" builtinId="35" customBuiltin="1"/>
    <cellStyle name="40% - Ênfase2 10" xfId="169"/>
    <cellStyle name="40% - Ênfase2 11" xfId="183"/>
    <cellStyle name="40% - Ênfase2 12" xfId="197"/>
    <cellStyle name="40% - Ênfase2 13" xfId="211"/>
    <cellStyle name="40% - Ênfase2 14" xfId="225"/>
    <cellStyle name="40% - Ênfase2 15" xfId="239"/>
    <cellStyle name="40% - Ênfase2 16" xfId="253"/>
    <cellStyle name="40% - Ênfase2 17" xfId="267"/>
    <cellStyle name="40% - Ênfase2 18" xfId="281"/>
    <cellStyle name="40% - Ênfase2 2" xfId="55"/>
    <cellStyle name="40% - Ênfase2 3" xfId="69"/>
    <cellStyle name="40% - Ênfase2 4" xfId="83"/>
    <cellStyle name="40% - Ênfase2 5" xfId="97"/>
    <cellStyle name="40% - Ênfase2 6" xfId="113"/>
    <cellStyle name="40% - Ênfase2 7" xfId="127"/>
    <cellStyle name="40% - Ênfase2 8" xfId="141"/>
    <cellStyle name="40% - Ênfase2 9" xfId="155"/>
    <cellStyle name="40% - Ênfase3" xfId="33" builtinId="39" customBuiltin="1"/>
    <cellStyle name="40% - Ênfase3 10" xfId="171"/>
    <cellStyle name="40% - Ênfase3 11" xfId="185"/>
    <cellStyle name="40% - Ênfase3 12" xfId="199"/>
    <cellStyle name="40% - Ênfase3 13" xfId="213"/>
    <cellStyle name="40% - Ênfase3 14" xfId="227"/>
    <cellStyle name="40% - Ênfase3 15" xfId="241"/>
    <cellStyle name="40% - Ênfase3 16" xfId="255"/>
    <cellStyle name="40% - Ênfase3 17" xfId="269"/>
    <cellStyle name="40% - Ênfase3 18" xfId="283"/>
    <cellStyle name="40% - Ênfase3 2" xfId="57"/>
    <cellStyle name="40% - Ênfase3 3" xfId="71"/>
    <cellStyle name="40% - Ênfase3 4" xfId="85"/>
    <cellStyle name="40% - Ênfase3 5" xfId="99"/>
    <cellStyle name="40% - Ênfase3 6" xfId="115"/>
    <cellStyle name="40% - Ênfase3 7" xfId="129"/>
    <cellStyle name="40% - Ênfase3 8" xfId="143"/>
    <cellStyle name="40% - Ênfase3 9" xfId="157"/>
    <cellStyle name="40% - Ênfase4" xfId="37" builtinId="43" customBuiltin="1"/>
    <cellStyle name="40% - Ênfase4 10" xfId="173"/>
    <cellStyle name="40% - Ênfase4 11" xfId="187"/>
    <cellStyle name="40% - Ênfase4 12" xfId="201"/>
    <cellStyle name="40% - Ênfase4 13" xfId="215"/>
    <cellStyle name="40% - Ênfase4 14" xfId="229"/>
    <cellStyle name="40% - Ênfase4 15" xfId="243"/>
    <cellStyle name="40% - Ênfase4 16" xfId="257"/>
    <cellStyle name="40% - Ênfase4 17" xfId="271"/>
    <cellStyle name="40% - Ênfase4 18" xfId="285"/>
    <cellStyle name="40% - Ênfase4 2" xfId="59"/>
    <cellStyle name="40% - Ênfase4 3" xfId="73"/>
    <cellStyle name="40% - Ênfase4 4" xfId="87"/>
    <cellStyle name="40% - Ênfase4 5" xfId="101"/>
    <cellStyle name="40% - Ênfase4 6" xfId="117"/>
    <cellStyle name="40% - Ênfase4 7" xfId="131"/>
    <cellStyle name="40% - Ênfase4 8" xfId="145"/>
    <cellStyle name="40% - Ênfase4 9" xfId="159"/>
    <cellStyle name="40% - Ênfase5" xfId="41" builtinId="47" customBuiltin="1"/>
    <cellStyle name="40% - Ênfase5 10" xfId="175"/>
    <cellStyle name="40% - Ênfase5 11" xfId="189"/>
    <cellStyle name="40% - Ênfase5 12" xfId="203"/>
    <cellStyle name="40% - Ênfase5 13" xfId="217"/>
    <cellStyle name="40% - Ênfase5 14" xfId="231"/>
    <cellStyle name="40% - Ênfase5 15" xfId="245"/>
    <cellStyle name="40% - Ênfase5 16" xfId="259"/>
    <cellStyle name="40% - Ênfase5 17" xfId="273"/>
    <cellStyle name="40% - Ênfase5 18" xfId="287"/>
    <cellStyle name="40% - Ênfase5 2" xfId="61"/>
    <cellStyle name="40% - Ênfase5 3" xfId="75"/>
    <cellStyle name="40% - Ênfase5 4" xfId="89"/>
    <cellStyle name="40% - Ênfase5 5" xfId="103"/>
    <cellStyle name="40% - Ênfase5 6" xfId="119"/>
    <cellStyle name="40% - Ênfase5 7" xfId="133"/>
    <cellStyle name="40% - Ênfase5 8" xfId="147"/>
    <cellStyle name="40% - Ênfase5 9" xfId="161"/>
    <cellStyle name="40% - Ênfase6" xfId="45" builtinId="51" customBuiltin="1"/>
    <cellStyle name="40% - Ênfase6 10" xfId="177"/>
    <cellStyle name="40% - Ênfase6 11" xfId="191"/>
    <cellStyle name="40% - Ênfase6 12" xfId="205"/>
    <cellStyle name="40% - Ênfase6 13" xfId="219"/>
    <cellStyle name="40% - Ênfase6 14" xfId="233"/>
    <cellStyle name="40% - Ênfase6 15" xfId="247"/>
    <cellStyle name="40% - Ênfase6 16" xfId="261"/>
    <cellStyle name="40% - Ênfase6 17" xfId="275"/>
    <cellStyle name="40% - Ênfase6 18" xfId="289"/>
    <cellStyle name="40% - Ênfase6 2" xfId="63"/>
    <cellStyle name="40% - Ênfase6 3" xfId="77"/>
    <cellStyle name="40% - Ênfase6 4" xfId="91"/>
    <cellStyle name="40% - Ênfase6 5" xfId="105"/>
    <cellStyle name="40% - Ênfase6 6" xfId="121"/>
    <cellStyle name="40% - Ênfase6 7" xfId="135"/>
    <cellStyle name="40% - Ênfase6 8" xfId="149"/>
    <cellStyle name="40% - Ênfase6 9" xfId="163"/>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5" builtinId="20" customBuiltin="1"/>
    <cellStyle name="Incorreto" xfId="13" builtinId="27" customBuiltin="1"/>
    <cellStyle name="Neutra" xfId="14" builtinId="28" customBuiltin="1"/>
    <cellStyle name="Normal" xfId="0" builtinId="0"/>
    <cellStyle name="Normal 10" xfId="92"/>
    <cellStyle name="Normal 11" xfId="106"/>
    <cellStyle name="Normal 12" xfId="108"/>
    <cellStyle name="Normal 13" xfId="122"/>
    <cellStyle name="Normal 14" xfId="136"/>
    <cellStyle name="Normal 15" xfId="150"/>
    <cellStyle name="Normal 16" xfId="164"/>
    <cellStyle name="Normal 17" xfId="178"/>
    <cellStyle name="Normal 18" xfId="192"/>
    <cellStyle name="Normal 19" xfId="206"/>
    <cellStyle name="Normal 2" xfId="3"/>
    <cellStyle name="Normal 2 2" xfId="49"/>
    <cellStyle name="Normal 20" xfId="220"/>
    <cellStyle name="Normal 21" xfId="234"/>
    <cellStyle name="Normal 22" xfId="248"/>
    <cellStyle name="Normal 23" xfId="262"/>
    <cellStyle name="Normal 24" xfId="276"/>
    <cellStyle name="Normal 3" xfId="2"/>
    <cellStyle name="Normal 3 2" xfId="107"/>
    <cellStyle name="Normal 4" xfId="4"/>
    <cellStyle name="Normal 5" xfId="5"/>
    <cellStyle name="Normal 6" xfId="47"/>
    <cellStyle name="Normal 7" xfId="50"/>
    <cellStyle name="Normal 8" xfId="64"/>
    <cellStyle name="Normal 9" xfId="78"/>
    <cellStyle name="Nota 10" xfId="151"/>
    <cellStyle name="Nota 11" xfId="165"/>
    <cellStyle name="Nota 12" xfId="179"/>
    <cellStyle name="Nota 13" xfId="193"/>
    <cellStyle name="Nota 14" xfId="207"/>
    <cellStyle name="Nota 15" xfId="221"/>
    <cellStyle name="Nota 16" xfId="235"/>
    <cellStyle name="Nota 17" xfId="249"/>
    <cellStyle name="Nota 18" xfId="263"/>
    <cellStyle name="Nota 19" xfId="277"/>
    <cellStyle name="Nota 2" xfId="48"/>
    <cellStyle name="Nota 3" xfId="51"/>
    <cellStyle name="Nota 4" xfId="65"/>
    <cellStyle name="Nota 5" xfId="79"/>
    <cellStyle name="Nota 6" xfId="93"/>
    <cellStyle name="Nota 7" xfId="109"/>
    <cellStyle name="Nota 8" xfId="123"/>
    <cellStyle name="Nota 9" xfId="137"/>
    <cellStyle name="Saída" xfId="16" builtinId="21" customBuiltin="1"/>
    <cellStyle name="Separador de milhares" xfId="1" builtinId="3"/>
    <cellStyle name="Texto de Aviso" xfId="20" builtinId="11" customBuiltin="1"/>
    <cellStyle name="Texto Explicativo" xfId="21"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2" builtinId="25" customBuiltin="1"/>
    <cellStyle name="Vírgula 2 3" xfId="6"/>
  </cellStyles>
  <dxfs count="3">
    <dxf>
      <font>
        <color auto="1"/>
      </font>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Plan1"/>
  <dimension ref="A1:Q605"/>
  <sheetViews>
    <sheetView showGridLines="0" tabSelected="1" view="pageBreakPreview" zoomScale="65" zoomScaleNormal="65" zoomScaleSheetLayoutView="65" workbookViewId="0">
      <selection activeCell="D11" sqref="D11"/>
    </sheetView>
  </sheetViews>
  <sheetFormatPr defaultRowHeight="15"/>
  <cols>
    <col min="1" max="1" width="20.85546875" style="52" customWidth="1"/>
    <col min="2" max="2" width="23.85546875" style="52" bestFit="1" customWidth="1"/>
    <col min="3" max="3" width="10.140625" style="52" bestFit="1" customWidth="1"/>
    <col min="4" max="4" width="124.28515625" style="54" customWidth="1"/>
    <col min="5" max="5" width="9.140625" style="57" customWidth="1"/>
    <col min="6" max="6" width="12.5703125" style="52" customWidth="1"/>
    <col min="7" max="7" width="14" style="52" customWidth="1"/>
    <col min="8" max="8" width="12" style="52" customWidth="1"/>
    <col min="9" max="9" width="13.42578125" style="52" customWidth="1"/>
    <col min="10" max="10" width="13.140625" style="52" customWidth="1"/>
    <col min="11" max="11" width="14.7109375" style="52" customWidth="1"/>
    <col min="12" max="12" width="20.140625" style="52" customWidth="1"/>
    <col min="13" max="13" width="14.42578125" style="52" customWidth="1"/>
    <col min="14" max="14" width="16" style="52" bestFit="1" customWidth="1"/>
    <col min="15" max="15" width="14.42578125" style="52" customWidth="1"/>
    <col min="16" max="17" width="9.140625" style="52"/>
    <col min="18" max="18" width="13.85546875" style="52" customWidth="1"/>
    <col min="19" max="256" width="9.140625" style="52"/>
    <col min="257" max="257" width="14" style="52" customWidth="1"/>
    <col min="258" max="258" width="17.42578125" style="52" customWidth="1"/>
    <col min="259" max="259" width="8.140625" style="52" customWidth="1"/>
    <col min="260" max="260" width="127.85546875" style="52" customWidth="1"/>
    <col min="261" max="261" width="5.140625" style="52" customWidth="1"/>
    <col min="262" max="262" width="8.5703125" style="52" bestFit="1" customWidth="1"/>
    <col min="263" max="263" width="10.5703125" style="52" customWidth="1"/>
    <col min="264" max="264" width="9.5703125" style="52" customWidth="1"/>
    <col min="265" max="265" width="11.5703125" style="52" customWidth="1"/>
    <col min="266" max="266" width="11.42578125" style="52" customWidth="1"/>
    <col min="267" max="267" width="11" style="52" customWidth="1"/>
    <col min="268" max="268" width="15" style="52" customWidth="1"/>
    <col min="269" max="269" width="14.42578125" style="52" customWidth="1"/>
    <col min="270" max="270" width="16" style="52" bestFit="1" customWidth="1"/>
    <col min="271" max="271" width="14.42578125" style="52" customWidth="1"/>
    <col min="272" max="273" width="9.140625" style="52"/>
    <col min="274" max="274" width="13.85546875" style="52" customWidth="1"/>
    <col min="275" max="512" width="9.140625" style="52"/>
    <col min="513" max="513" width="14" style="52" customWidth="1"/>
    <col min="514" max="514" width="17.42578125" style="52" customWidth="1"/>
    <col min="515" max="515" width="8.140625" style="52" customWidth="1"/>
    <col min="516" max="516" width="127.85546875" style="52" customWidth="1"/>
    <col min="517" max="517" width="5.140625" style="52" customWidth="1"/>
    <col min="518" max="518" width="8.5703125" style="52" bestFit="1" customWidth="1"/>
    <col min="519" max="519" width="10.5703125" style="52" customWidth="1"/>
    <col min="520" max="520" width="9.5703125" style="52" customWidth="1"/>
    <col min="521" max="521" width="11.5703125" style="52" customWidth="1"/>
    <col min="522" max="522" width="11.42578125" style="52" customWidth="1"/>
    <col min="523" max="523" width="11" style="52" customWidth="1"/>
    <col min="524" max="524" width="15" style="52" customWidth="1"/>
    <col min="525" max="525" width="14.42578125" style="52" customWidth="1"/>
    <col min="526" max="526" width="16" style="52" bestFit="1" customWidth="1"/>
    <col min="527" max="527" width="14.42578125" style="52" customWidth="1"/>
    <col min="528" max="529" width="9.140625" style="52"/>
    <col min="530" max="530" width="13.85546875" style="52" customWidth="1"/>
    <col min="531" max="768" width="9.140625" style="52"/>
    <col min="769" max="769" width="14" style="52" customWidth="1"/>
    <col min="770" max="770" width="17.42578125" style="52" customWidth="1"/>
    <col min="771" max="771" width="8.140625" style="52" customWidth="1"/>
    <col min="772" max="772" width="127.85546875" style="52" customWidth="1"/>
    <col min="773" max="773" width="5.140625" style="52" customWidth="1"/>
    <col min="774" max="774" width="8.5703125" style="52" bestFit="1" customWidth="1"/>
    <col min="775" max="775" width="10.5703125" style="52" customWidth="1"/>
    <col min="776" max="776" width="9.5703125" style="52" customWidth="1"/>
    <col min="777" max="777" width="11.5703125" style="52" customWidth="1"/>
    <col min="778" max="778" width="11.42578125" style="52" customWidth="1"/>
    <col min="779" max="779" width="11" style="52" customWidth="1"/>
    <col min="780" max="780" width="15" style="52" customWidth="1"/>
    <col min="781" max="781" width="14.42578125" style="52" customWidth="1"/>
    <col min="782" max="782" width="16" style="52" bestFit="1" customWidth="1"/>
    <col min="783" max="783" width="14.42578125" style="52" customWidth="1"/>
    <col min="784" max="785" width="9.140625" style="52"/>
    <col min="786" max="786" width="13.85546875" style="52" customWidth="1"/>
    <col min="787" max="1024" width="9.140625" style="52"/>
    <col min="1025" max="1025" width="14" style="52" customWidth="1"/>
    <col min="1026" max="1026" width="17.42578125" style="52" customWidth="1"/>
    <col min="1027" max="1027" width="8.140625" style="52" customWidth="1"/>
    <col min="1028" max="1028" width="127.85546875" style="52" customWidth="1"/>
    <col min="1029" max="1029" width="5.140625" style="52" customWidth="1"/>
    <col min="1030" max="1030" width="8.5703125" style="52" bestFit="1" customWidth="1"/>
    <col min="1031" max="1031" width="10.5703125" style="52" customWidth="1"/>
    <col min="1032" max="1032" width="9.5703125" style="52" customWidth="1"/>
    <col min="1033" max="1033" width="11.5703125" style="52" customWidth="1"/>
    <col min="1034" max="1034" width="11.42578125" style="52" customWidth="1"/>
    <col min="1035" max="1035" width="11" style="52" customWidth="1"/>
    <col min="1036" max="1036" width="15" style="52" customWidth="1"/>
    <col min="1037" max="1037" width="14.42578125" style="52" customWidth="1"/>
    <col min="1038" max="1038" width="16" style="52" bestFit="1" customWidth="1"/>
    <col min="1039" max="1039" width="14.42578125" style="52" customWidth="1"/>
    <col min="1040" max="1041" width="9.140625" style="52"/>
    <col min="1042" max="1042" width="13.85546875" style="52" customWidth="1"/>
    <col min="1043" max="1280" width="9.140625" style="52"/>
    <col min="1281" max="1281" width="14" style="52" customWidth="1"/>
    <col min="1282" max="1282" width="17.42578125" style="52" customWidth="1"/>
    <col min="1283" max="1283" width="8.140625" style="52" customWidth="1"/>
    <col min="1284" max="1284" width="127.85546875" style="52" customWidth="1"/>
    <col min="1285" max="1285" width="5.140625" style="52" customWidth="1"/>
    <col min="1286" max="1286" width="8.5703125" style="52" bestFit="1" customWidth="1"/>
    <col min="1287" max="1287" width="10.5703125" style="52" customWidth="1"/>
    <col min="1288" max="1288" width="9.5703125" style="52" customWidth="1"/>
    <col min="1289" max="1289" width="11.5703125" style="52" customWidth="1"/>
    <col min="1290" max="1290" width="11.42578125" style="52" customWidth="1"/>
    <col min="1291" max="1291" width="11" style="52" customWidth="1"/>
    <col min="1292" max="1292" width="15" style="52" customWidth="1"/>
    <col min="1293" max="1293" width="14.42578125" style="52" customWidth="1"/>
    <col min="1294" max="1294" width="16" style="52" bestFit="1" customWidth="1"/>
    <col min="1295" max="1295" width="14.42578125" style="52" customWidth="1"/>
    <col min="1296" max="1297" width="9.140625" style="52"/>
    <col min="1298" max="1298" width="13.85546875" style="52" customWidth="1"/>
    <col min="1299" max="1536" width="9.140625" style="52"/>
    <col min="1537" max="1537" width="14" style="52" customWidth="1"/>
    <col min="1538" max="1538" width="17.42578125" style="52" customWidth="1"/>
    <col min="1539" max="1539" width="8.140625" style="52" customWidth="1"/>
    <col min="1540" max="1540" width="127.85546875" style="52" customWidth="1"/>
    <col min="1541" max="1541" width="5.140625" style="52" customWidth="1"/>
    <col min="1542" max="1542" width="8.5703125" style="52" bestFit="1" customWidth="1"/>
    <col min="1543" max="1543" width="10.5703125" style="52" customWidth="1"/>
    <col min="1544" max="1544" width="9.5703125" style="52" customWidth="1"/>
    <col min="1545" max="1545" width="11.5703125" style="52" customWidth="1"/>
    <col min="1546" max="1546" width="11.42578125" style="52" customWidth="1"/>
    <col min="1547" max="1547" width="11" style="52" customWidth="1"/>
    <col min="1548" max="1548" width="15" style="52" customWidth="1"/>
    <col min="1549" max="1549" width="14.42578125" style="52" customWidth="1"/>
    <col min="1550" max="1550" width="16" style="52" bestFit="1" customWidth="1"/>
    <col min="1551" max="1551" width="14.42578125" style="52" customWidth="1"/>
    <col min="1552" max="1553" width="9.140625" style="52"/>
    <col min="1554" max="1554" width="13.85546875" style="52" customWidth="1"/>
    <col min="1555" max="1792" width="9.140625" style="52"/>
    <col min="1793" max="1793" width="14" style="52" customWidth="1"/>
    <col min="1794" max="1794" width="17.42578125" style="52" customWidth="1"/>
    <col min="1795" max="1795" width="8.140625" style="52" customWidth="1"/>
    <col min="1796" max="1796" width="127.85546875" style="52" customWidth="1"/>
    <col min="1797" max="1797" width="5.140625" style="52" customWidth="1"/>
    <col min="1798" max="1798" width="8.5703125" style="52" bestFit="1" customWidth="1"/>
    <col min="1799" max="1799" width="10.5703125" style="52" customWidth="1"/>
    <col min="1800" max="1800" width="9.5703125" style="52" customWidth="1"/>
    <col min="1801" max="1801" width="11.5703125" style="52" customWidth="1"/>
    <col min="1802" max="1802" width="11.42578125" style="52" customWidth="1"/>
    <col min="1803" max="1803" width="11" style="52" customWidth="1"/>
    <col min="1804" max="1804" width="15" style="52" customWidth="1"/>
    <col min="1805" max="1805" width="14.42578125" style="52" customWidth="1"/>
    <col min="1806" max="1806" width="16" style="52" bestFit="1" customWidth="1"/>
    <col min="1807" max="1807" width="14.42578125" style="52" customWidth="1"/>
    <col min="1808" max="1809" width="9.140625" style="52"/>
    <col min="1810" max="1810" width="13.85546875" style="52" customWidth="1"/>
    <col min="1811" max="2048" width="9.140625" style="52"/>
    <col min="2049" max="2049" width="14" style="52" customWidth="1"/>
    <col min="2050" max="2050" width="17.42578125" style="52" customWidth="1"/>
    <col min="2051" max="2051" width="8.140625" style="52" customWidth="1"/>
    <col min="2052" max="2052" width="127.85546875" style="52" customWidth="1"/>
    <col min="2053" max="2053" width="5.140625" style="52" customWidth="1"/>
    <col min="2054" max="2054" width="8.5703125" style="52" bestFit="1" customWidth="1"/>
    <col min="2055" max="2055" width="10.5703125" style="52" customWidth="1"/>
    <col min="2056" max="2056" width="9.5703125" style="52" customWidth="1"/>
    <col min="2057" max="2057" width="11.5703125" style="52" customWidth="1"/>
    <col min="2058" max="2058" width="11.42578125" style="52" customWidth="1"/>
    <col min="2059" max="2059" width="11" style="52" customWidth="1"/>
    <col min="2060" max="2060" width="15" style="52" customWidth="1"/>
    <col min="2061" max="2061" width="14.42578125" style="52" customWidth="1"/>
    <col min="2062" max="2062" width="16" style="52" bestFit="1" customWidth="1"/>
    <col min="2063" max="2063" width="14.42578125" style="52" customWidth="1"/>
    <col min="2064" max="2065" width="9.140625" style="52"/>
    <col min="2066" max="2066" width="13.85546875" style="52" customWidth="1"/>
    <col min="2067" max="2304" width="9.140625" style="52"/>
    <col min="2305" max="2305" width="14" style="52" customWidth="1"/>
    <col min="2306" max="2306" width="17.42578125" style="52" customWidth="1"/>
    <col min="2307" max="2307" width="8.140625" style="52" customWidth="1"/>
    <col min="2308" max="2308" width="127.85546875" style="52" customWidth="1"/>
    <col min="2309" max="2309" width="5.140625" style="52" customWidth="1"/>
    <col min="2310" max="2310" width="8.5703125" style="52" bestFit="1" customWidth="1"/>
    <col min="2311" max="2311" width="10.5703125" style="52" customWidth="1"/>
    <col min="2312" max="2312" width="9.5703125" style="52" customWidth="1"/>
    <col min="2313" max="2313" width="11.5703125" style="52" customWidth="1"/>
    <col min="2314" max="2314" width="11.42578125" style="52" customWidth="1"/>
    <col min="2315" max="2315" width="11" style="52" customWidth="1"/>
    <col min="2316" max="2316" width="15" style="52" customWidth="1"/>
    <col min="2317" max="2317" width="14.42578125" style="52" customWidth="1"/>
    <col min="2318" max="2318" width="16" style="52" bestFit="1" customWidth="1"/>
    <col min="2319" max="2319" width="14.42578125" style="52" customWidth="1"/>
    <col min="2320" max="2321" width="9.140625" style="52"/>
    <col min="2322" max="2322" width="13.85546875" style="52" customWidth="1"/>
    <col min="2323" max="2560" width="9.140625" style="52"/>
    <col min="2561" max="2561" width="14" style="52" customWidth="1"/>
    <col min="2562" max="2562" width="17.42578125" style="52" customWidth="1"/>
    <col min="2563" max="2563" width="8.140625" style="52" customWidth="1"/>
    <col min="2564" max="2564" width="127.85546875" style="52" customWidth="1"/>
    <col min="2565" max="2565" width="5.140625" style="52" customWidth="1"/>
    <col min="2566" max="2566" width="8.5703125" style="52" bestFit="1" customWidth="1"/>
    <col min="2567" max="2567" width="10.5703125" style="52" customWidth="1"/>
    <col min="2568" max="2568" width="9.5703125" style="52" customWidth="1"/>
    <col min="2569" max="2569" width="11.5703125" style="52" customWidth="1"/>
    <col min="2570" max="2570" width="11.42578125" style="52" customWidth="1"/>
    <col min="2571" max="2571" width="11" style="52" customWidth="1"/>
    <col min="2572" max="2572" width="15" style="52" customWidth="1"/>
    <col min="2573" max="2573" width="14.42578125" style="52" customWidth="1"/>
    <col min="2574" max="2574" width="16" style="52" bestFit="1" customWidth="1"/>
    <col min="2575" max="2575" width="14.42578125" style="52" customWidth="1"/>
    <col min="2576" max="2577" width="9.140625" style="52"/>
    <col min="2578" max="2578" width="13.85546875" style="52" customWidth="1"/>
    <col min="2579" max="2816" width="9.140625" style="52"/>
    <col min="2817" max="2817" width="14" style="52" customWidth="1"/>
    <col min="2818" max="2818" width="17.42578125" style="52" customWidth="1"/>
    <col min="2819" max="2819" width="8.140625" style="52" customWidth="1"/>
    <col min="2820" max="2820" width="127.85546875" style="52" customWidth="1"/>
    <col min="2821" max="2821" width="5.140625" style="52" customWidth="1"/>
    <col min="2822" max="2822" width="8.5703125" style="52" bestFit="1" customWidth="1"/>
    <col min="2823" max="2823" width="10.5703125" style="52" customWidth="1"/>
    <col min="2824" max="2824" width="9.5703125" style="52" customWidth="1"/>
    <col min="2825" max="2825" width="11.5703125" style="52" customWidth="1"/>
    <col min="2826" max="2826" width="11.42578125" style="52" customWidth="1"/>
    <col min="2827" max="2827" width="11" style="52" customWidth="1"/>
    <col min="2828" max="2828" width="15" style="52" customWidth="1"/>
    <col min="2829" max="2829" width="14.42578125" style="52" customWidth="1"/>
    <col min="2830" max="2830" width="16" style="52" bestFit="1" customWidth="1"/>
    <col min="2831" max="2831" width="14.42578125" style="52" customWidth="1"/>
    <col min="2832" max="2833" width="9.140625" style="52"/>
    <col min="2834" max="2834" width="13.85546875" style="52" customWidth="1"/>
    <col min="2835" max="3072" width="9.140625" style="52"/>
    <col min="3073" max="3073" width="14" style="52" customWidth="1"/>
    <col min="3074" max="3074" width="17.42578125" style="52" customWidth="1"/>
    <col min="3075" max="3075" width="8.140625" style="52" customWidth="1"/>
    <col min="3076" max="3076" width="127.85546875" style="52" customWidth="1"/>
    <col min="3077" max="3077" width="5.140625" style="52" customWidth="1"/>
    <col min="3078" max="3078" width="8.5703125" style="52" bestFit="1" customWidth="1"/>
    <col min="3079" max="3079" width="10.5703125" style="52" customWidth="1"/>
    <col min="3080" max="3080" width="9.5703125" style="52" customWidth="1"/>
    <col min="3081" max="3081" width="11.5703125" style="52" customWidth="1"/>
    <col min="3082" max="3082" width="11.42578125" style="52" customWidth="1"/>
    <col min="3083" max="3083" width="11" style="52" customWidth="1"/>
    <col min="3084" max="3084" width="15" style="52" customWidth="1"/>
    <col min="3085" max="3085" width="14.42578125" style="52" customWidth="1"/>
    <col min="3086" max="3086" width="16" style="52" bestFit="1" customWidth="1"/>
    <col min="3087" max="3087" width="14.42578125" style="52" customWidth="1"/>
    <col min="3088" max="3089" width="9.140625" style="52"/>
    <col min="3090" max="3090" width="13.85546875" style="52" customWidth="1"/>
    <col min="3091" max="3328" width="9.140625" style="52"/>
    <col min="3329" max="3329" width="14" style="52" customWidth="1"/>
    <col min="3330" max="3330" width="17.42578125" style="52" customWidth="1"/>
    <col min="3331" max="3331" width="8.140625" style="52" customWidth="1"/>
    <col min="3332" max="3332" width="127.85546875" style="52" customWidth="1"/>
    <col min="3333" max="3333" width="5.140625" style="52" customWidth="1"/>
    <col min="3334" max="3334" width="8.5703125" style="52" bestFit="1" customWidth="1"/>
    <col min="3335" max="3335" width="10.5703125" style="52" customWidth="1"/>
    <col min="3336" max="3336" width="9.5703125" style="52" customWidth="1"/>
    <col min="3337" max="3337" width="11.5703125" style="52" customWidth="1"/>
    <col min="3338" max="3338" width="11.42578125" style="52" customWidth="1"/>
    <col min="3339" max="3339" width="11" style="52" customWidth="1"/>
    <col min="3340" max="3340" width="15" style="52" customWidth="1"/>
    <col min="3341" max="3341" width="14.42578125" style="52" customWidth="1"/>
    <col min="3342" max="3342" width="16" style="52" bestFit="1" customWidth="1"/>
    <col min="3343" max="3343" width="14.42578125" style="52" customWidth="1"/>
    <col min="3344" max="3345" width="9.140625" style="52"/>
    <col min="3346" max="3346" width="13.85546875" style="52" customWidth="1"/>
    <col min="3347" max="3584" width="9.140625" style="52"/>
    <col min="3585" max="3585" width="14" style="52" customWidth="1"/>
    <col min="3586" max="3586" width="17.42578125" style="52" customWidth="1"/>
    <col min="3587" max="3587" width="8.140625" style="52" customWidth="1"/>
    <col min="3588" max="3588" width="127.85546875" style="52" customWidth="1"/>
    <col min="3589" max="3589" width="5.140625" style="52" customWidth="1"/>
    <col min="3590" max="3590" width="8.5703125" style="52" bestFit="1" customWidth="1"/>
    <col min="3591" max="3591" width="10.5703125" style="52" customWidth="1"/>
    <col min="3592" max="3592" width="9.5703125" style="52" customWidth="1"/>
    <col min="3593" max="3593" width="11.5703125" style="52" customWidth="1"/>
    <col min="3594" max="3594" width="11.42578125" style="52" customWidth="1"/>
    <col min="3595" max="3595" width="11" style="52" customWidth="1"/>
    <col min="3596" max="3596" width="15" style="52" customWidth="1"/>
    <col min="3597" max="3597" width="14.42578125" style="52" customWidth="1"/>
    <col min="3598" max="3598" width="16" style="52" bestFit="1" customWidth="1"/>
    <col min="3599" max="3599" width="14.42578125" style="52" customWidth="1"/>
    <col min="3600" max="3601" width="9.140625" style="52"/>
    <col min="3602" max="3602" width="13.85546875" style="52" customWidth="1"/>
    <col min="3603" max="3840" width="9.140625" style="52"/>
    <col min="3841" max="3841" width="14" style="52" customWidth="1"/>
    <col min="3842" max="3842" width="17.42578125" style="52" customWidth="1"/>
    <col min="3843" max="3843" width="8.140625" style="52" customWidth="1"/>
    <col min="3844" max="3844" width="127.85546875" style="52" customWidth="1"/>
    <col min="3845" max="3845" width="5.140625" style="52" customWidth="1"/>
    <col min="3846" max="3846" width="8.5703125" style="52" bestFit="1" customWidth="1"/>
    <col min="3847" max="3847" width="10.5703125" style="52" customWidth="1"/>
    <col min="3848" max="3848" width="9.5703125" style="52" customWidth="1"/>
    <col min="3849" max="3849" width="11.5703125" style="52" customWidth="1"/>
    <col min="3850" max="3850" width="11.42578125" style="52" customWidth="1"/>
    <col min="3851" max="3851" width="11" style="52" customWidth="1"/>
    <col min="3852" max="3852" width="15" style="52" customWidth="1"/>
    <col min="3853" max="3853" width="14.42578125" style="52" customWidth="1"/>
    <col min="3854" max="3854" width="16" style="52" bestFit="1" customWidth="1"/>
    <col min="3855" max="3855" width="14.42578125" style="52" customWidth="1"/>
    <col min="3856" max="3857" width="9.140625" style="52"/>
    <col min="3858" max="3858" width="13.85546875" style="52" customWidth="1"/>
    <col min="3859" max="4096" width="9.140625" style="52"/>
    <col min="4097" max="4097" width="14" style="52" customWidth="1"/>
    <col min="4098" max="4098" width="17.42578125" style="52" customWidth="1"/>
    <col min="4099" max="4099" width="8.140625" style="52" customWidth="1"/>
    <col min="4100" max="4100" width="127.85546875" style="52" customWidth="1"/>
    <col min="4101" max="4101" width="5.140625" style="52" customWidth="1"/>
    <col min="4102" max="4102" width="8.5703125" style="52" bestFit="1" customWidth="1"/>
    <col min="4103" max="4103" width="10.5703125" style="52" customWidth="1"/>
    <col min="4104" max="4104" width="9.5703125" style="52" customWidth="1"/>
    <col min="4105" max="4105" width="11.5703125" style="52" customWidth="1"/>
    <col min="4106" max="4106" width="11.42578125" style="52" customWidth="1"/>
    <col min="4107" max="4107" width="11" style="52" customWidth="1"/>
    <col min="4108" max="4108" width="15" style="52" customWidth="1"/>
    <col min="4109" max="4109" width="14.42578125" style="52" customWidth="1"/>
    <col min="4110" max="4110" width="16" style="52" bestFit="1" customWidth="1"/>
    <col min="4111" max="4111" width="14.42578125" style="52" customWidth="1"/>
    <col min="4112" max="4113" width="9.140625" style="52"/>
    <col min="4114" max="4114" width="13.85546875" style="52" customWidth="1"/>
    <col min="4115" max="4352" width="9.140625" style="52"/>
    <col min="4353" max="4353" width="14" style="52" customWidth="1"/>
    <col min="4354" max="4354" width="17.42578125" style="52" customWidth="1"/>
    <col min="4355" max="4355" width="8.140625" style="52" customWidth="1"/>
    <col min="4356" max="4356" width="127.85546875" style="52" customWidth="1"/>
    <col min="4357" max="4357" width="5.140625" style="52" customWidth="1"/>
    <col min="4358" max="4358" width="8.5703125" style="52" bestFit="1" customWidth="1"/>
    <col min="4359" max="4359" width="10.5703125" style="52" customWidth="1"/>
    <col min="4360" max="4360" width="9.5703125" style="52" customWidth="1"/>
    <col min="4361" max="4361" width="11.5703125" style="52" customWidth="1"/>
    <col min="4362" max="4362" width="11.42578125" style="52" customWidth="1"/>
    <col min="4363" max="4363" width="11" style="52" customWidth="1"/>
    <col min="4364" max="4364" width="15" style="52" customWidth="1"/>
    <col min="4365" max="4365" width="14.42578125" style="52" customWidth="1"/>
    <col min="4366" max="4366" width="16" style="52" bestFit="1" customWidth="1"/>
    <col min="4367" max="4367" width="14.42578125" style="52" customWidth="1"/>
    <col min="4368" max="4369" width="9.140625" style="52"/>
    <col min="4370" max="4370" width="13.85546875" style="52" customWidth="1"/>
    <col min="4371" max="4608" width="9.140625" style="52"/>
    <col min="4609" max="4609" width="14" style="52" customWidth="1"/>
    <col min="4610" max="4610" width="17.42578125" style="52" customWidth="1"/>
    <col min="4611" max="4611" width="8.140625" style="52" customWidth="1"/>
    <col min="4612" max="4612" width="127.85546875" style="52" customWidth="1"/>
    <col min="4613" max="4613" width="5.140625" style="52" customWidth="1"/>
    <col min="4614" max="4614" width="8.5703125" style="52" bestFit="1" customWidth="1"/>
    <col min="4615" max="4615" width="10.5703125" style="52" customWidth="1"/>
    <col min="4616" max="4616" width="9.5703125" style="52" customWidth="1"/>
    <col min="4617" max="4617" width="11.5703125" style="52" customWidth="1"/>
    <col min="4618" max="4618" width="11.42578125" style="52" customWidth="1"/>
    <col min="4619" max="4619" width="11" style="52" customWidth="1"/>
    <col min="4620" max="4620" width="15" style="52" customWidth="1"/>
    <col min="4621" max="4621" width="14.42578125" style="52" customWidth="1"/>
    <col min="4622" max="4622" width="16" style="52" bestFit="1" customWidth="1"/>
    <col min="4623" max="4623" width="14.42578125" style="52" customWidth="1"/>
    <col min="4624" max="4625" width="9.140625" style="52"/>
    <col min="4626" max="4626" width="13.85546875" style="52" customWidth="1"/>
    <col min="4627" max="4864" width="9.140625" style="52"/>
    <col min="4865" max="4865" width="14" style="52" customWidth="1"/>
    <col min="4866" max="4866" width="17.42578125" style="52" customWidth="1"/>
    <col min="4867" max="4867" width="8.140625" style="52" customWidth="1"/>
    <col min="4868" max="4868" width="127.85546875" style="52" customWidth="1"/>
    <col min="4869" max="4869" width="5.140625" style="52" customWidth="1"/>
    <col min="4870" max="4870" width="8.5703125" style="52" bestFit="1" customWidth="1"/>
    <col min="4871" max="4871" width="10.5703125" style="52" customWidth="1"/>
    <col min="4872" max="4872" width="9.5703125" style="52" customWidth="1"/>
    <col min="4873" max="4873" width="11.5703125" style="52" customWidth="1"/>
    <col min="4874" max="4874" width="11.42578125" style="52" customWidth="1"/>
    <col min="4875" max="4875" width="11" style="52" customWidth="1"/>
    <col min="4876" max="4876" width="15" style="52" customWidth="1"/>
    <col min="4877" max="4877" width="14.42578125" style="52" customWidth="1"/>
    <col min="4878" max="4878" width="16" style="52" bestFit="1" customWidth="1"/>
    <col min="4879" max="4879" width="14.42578125" style="52" customWidth="1"/>
    <col min="4880" max="4881" width="9.140625" style="52"/>
    <col min="4882" max="4882" width="13.85546875" style="52" customWidth="1"/>
    <col min="4883" max="5120" width="9.140625" style="52"/>
    <col min="5121" max="5121" width="14" style="52" customWidth="1"/>
    <col min="5122" max="5122" width="17.42578125" style="52" customWidth="1"/>
    <col min="5123" max="5123" width="8.140625" style="52" customWidth="1"/>
    <col min="5124" max="5124" width="127.85546875" style="52" customWidth="1"/>
    <col min="5125" max="5125" width="5.140625" style="52" customWidth="1"/>
    <col min="5126" max="5126" width="8.5703125" style="52" bestFit="1" customWidth="1"/>
    <col min="5127" max="5127" width="10.5703125" style="52" customWidth="1"/>
    <col min="5128" max="5128" width="9.5703125" style="52" customWidth="1"/>
    <col min="5129" max="5129" width="11.5703125" style="52" customWidth="1"/>
    <col min="5130" max="5130" width="11.42578125" style="52" customWidth="1"/>
    <col min="5131" max="5131" width="11" style="52" customWidth="1"/>
    <col min="5132" max="5132" width="15" style="52" customWidth="1"/>
    <col min="5133" max="5133" width="14.42578125" style="52" customWidth="1"/>
    <col min="5134" max="5134" width="16" style="52" bestFit="1" customWidth="1"/>
    <col min="5135" max="5135" width="14.42578125" style="52" customWidth="1"/>
    <col min="5136" max="5137" width="9.140625" style="52"/>
    <col min="5138" max="5138" width="13.85546875" style="52" customWidth="1"/>
    <col min="5139" max="5376" width="9.140625" style="52"/>
    <col min="5377" max="5377" width="14" style="52" customWidth="1"/>
    <col min="5378" max="5378" width="17.42578125" style="52" customWidth="1"/>
    <col min="5379" max="5379" width="8.140625" style="52" customWidth="1"/>
    <col min="5380" max="5380" width="127.85546875" style="52" customWidth="1"/>
    <col min="5381" max="5381" width="5.140625" style="52" customWidth="1"/>
    <col min="5382" max="5382" width="8.5703125" style="52" bestFit="1" customWidth="1"/>
    <col min="5383" max="5383" width="10.5703125" style="52" customWidth="1"/>
    <col min="5384" max="5384" width="9.5703125" style="52" customWidth="1"/>
    <col min="5385" max="5385" width="11.5703125" style="52" customWidth="1"/>
    <col min="5386" max="5386" width="11.42578125" style="52" customWidth="1"/>
    <col min="5387" max="5387" width="11" style="52" customWidth="1"/>
    <col min="5388" max="5388" width="15" style="52" customWidth="1"/>
    <col min="5389" max="5389" width="14.42578125" style="52" customWidth="1"/>
    <col min="5390" max="5390" width="16" style="52" bestFit="1" customWidth="1"/>
    <col min="5391" max="5391" width="14.42578125" style="52" customWidth="1"/>
    <col min="5392" max="5393" width="9.140625" style="52"/>
    <col min="5394" max="5394" width="13.85546875" style="52" customWidth="1"/>
    <col min="5395" max="5632" width="9.140625" style="52"/>
    <col min="5633" max="5633" width="14" style="52" customWidth="1"/>
    <col min="5634" max="5634" width="17.42578125" style="52" customWidth="1"/>
    <col min="5635" max="5635" width="8.140625" style="52" customWidth="1"/>
    <col min="5636" max="5636" width="127.85546875" style="52" customWidth="1"/>
    <col min="5637" max="5637" width="5.140625" style="52" customWidth="1"/>
    <col min="5638" max="5638" width="8.5703125" style="52" bestFit="1" customWidth="1"/>
    <col min="5639" max="5639" width="10.5703125" style="52" customWidth="1"/>
    <col min="5640" max="5640" width="9.5703125" style="52" customWidth="1"/>
    <col min="5641" max="5641" width="11.5703125" style="52" customWidth="1"/>
    <col min="5642" max="5642" width="11.42578125" style="52" customWidth="1"/>
    <col min="5643" max="5643" width="11" style="52" customWidth="1"/>
    <col min="5644" max="5644" width="15" style="52" customWidth="1"/>
    <col min="5645" max="5645" width="14.42578125" style="52" customWidth="1"/>
    <col min="5646" max="5646" width="16" style="52" bestFit="1" customWidth="1"/>
    <col min="5647" max="5647" width="14.42578125" style="52" customWidth="1"/>
    <col min="5648" max="5649" width="9.140625" style="52"/>
    <col min="5650" max="5650" width="13.85546875" style="52" customWidth="1"/>
    <col min="5651" max="5888" width="9.140625" style="52"/>
    <col min="5889" max="5889" width="14" style="52" customWidth="1"/>
    <col min="5890" max="5890" width="17.42578125" style="52" customWidth="1"/>
    <col min="5891" max="5891" width="8.140625" style="52" customWidth="1"/>
    <col min="5892" max="5892" width="127.85546875" style="52" customWidth="1"/>
    <col min="5893" max="5893" width="5.140625" style="52" customWidth="1"/>
    <col min="5894" max="5894" width="8.5703125" style="52" bestFit="1" customWidth="1"/>
    <col min="5895" max="5895" width="10.5703125" style="52" customWidth="1"/>
    <col min="5896" max="5896" width="9.5703125" style="52" customWidth="1"/>
    <col min="5897" max="5897" width="11.5703125" style="52" customWidth="1"/>
    <col min="5898" max="5898" width="11.42578125" style="52" customWidth="1"/>
    <col min="5899" max="5899" width="11" style="52" customWidth="1"/>
    <col min="5900" max="5900" width="15" style="52" customWidth="1"/>
    <col min="5901" max="5901" width="14.42578125" style="52" customWidth="1"/>
    <col min="5902" max="5902" width="16" style="52" bestFit="1" customWidth="1"/>
    <col min="5903" max="5903" width="14.42578125" style="52" customWidth="1"/>
    <col min="5904" max="5905" width="9.140625" style="52"/>
    <col min="5906" max="5906" width="13.85546875" style="52" customWidth="1"/>
    <col min="5907" max="6144" width="9.140625" style="52"/>
    <col min="6145" max="6145" width="14" style="52" customWidth="1"/>
    <col min="6146" max="6146" width="17.42578125" style="52" customWidth="1"/>
    <col min="6147" max="6147" width="8.140625" style="52" customWidth="1"/>
    <col min="6148" max="6148" width="127.85546875" style="52" customWidth="1"/>
    <col min="6149" max="6149" width="5.140625" style="52" customWidth="1"/>
    <col min="6150" max="6150" width="8.5703125" style="52" bestFit="1" customWidth="1"/>
    <col min="6151" max="6151" width="10.5703125" style="52" customWidth="1"/>
    <col min="6152" max="6152" width="9.5703125" style="52" customWidth="1"/>
    <col min="6153" max="6153" width="11.5703125" style="52" customWidth="1"/>
    <col min="6154" max="6154" width="11.42578125" style="52" customWidth="1"/>
    <col min="6155" max="6155" width="11" style="52" customWidth="1"/>
    <col min="6156" max="6156" width="15" style="52" customWidth="1"/>
    <col min="6157" max="6157" width="14.42578125" style="52" customWidth="1"/>
    <col min="6158" max="6158" width="16" style="52" bestFit="1" customWidth="1"/>
    <col min="6159" max="6159" width="14.42578125" style="52" customWidth="1"/>
    <col min="6160" max="6161" width="9.140625" style="52"/>
    <col min="6162" max="6162" width="13.85546875" style="52" customWidth="1"/>
    <col min="6163" max="6400" width="9.140625" style="52"/>
    <col min="6401" max="6401" width="14" style="52" customWidth="1"/>
    <col min="6402" max="6402" width="17.42578125" style="52" customWidth="1"/>
    <col min="6403" max="6403" width="8.140625" style="52" customWidth="1"/>
    <col min="6404" max="6404" width="127.85546875" style="52" customWidth="1"/>
    <col min="6405" max="6405" width="5.140625" style="52" customWidth="1"/>
    <col min="6406" max="6406" width="8.5703125" style="52" bestFit="1" customWidth="1"/>
    <col min="6407" max="6407" width="10.5703125" style="52" customWidth="1"/>
    <col min="6408" max="6408" width="9.5703125" style="52" customWidth="1"/>
    <col min="6409" max="6409" width="11.5703125" style="52" customWidth="1"/>
    <col min="6410" max="6410" width="11.42578125" style="52" customWidth="1"/>
    <col min="6411" max="6411" width="11" style="52" customWidth="1"/>
    <col min="6412" max="6412" width="15" style="52" customWidth="1"/>
    <col min="6413" max="6413" width="14.42578125" style="52" customWidth="1"/>
    <col min="6414" max="6414" width="16" style="52" bestFit="1" customWidth="1"/>
    <col min="6415" max="6415" width="14.42578125" style="52" customWidth="1"/>
    <col min="6416" max="6417" width="9.140625" style="52"/>
    <col min="6418" max="6418" width="13.85546875" style="52" customWidth="1"/>
    <col min="6419" max="6656" width="9.140625" style="52"/>
    <col min="6657" max="6657" width="14" style="52" customWidth="1"/>
    <col min="6658" max="6658" width="17.42578125" style="52" customWidth="1"/>
    <col min="6659" max="6659" width="8.140625" style="52" customWidth="1"/>
    <col min="6660" max="6660" width="127.85546875" style="52" customWidth="1"/>
    <col min="6661" max="6661" width="5.140625" style="52" customWidth="1"/>
    <col min="6662" max="6662" width="8.5703125" style="52" bestFit="1" customWidth="1"/>
    <col min="6663" max="6663" width="10.5703125" style="52" customWidth="1"/>
    <col min="6664" max="6664" width="9.5703125" style="52" customWidth="1"/>
    <col min="6665" max="6665" width="11.5703125" style="52" customWidth="1"/>
    <col min="6666" max="6666" width="11.42578125" style="52" customWidth="1"/>
    <col min="6667" max="6667" width="11" style="52" customWidth="1"/>
    <col min="6668" max="6668" width="15" style="52" customWidth="1"/>
    <col min="6669" max="6669" width="14.42578125" style="52" customWidth="1"/>
    <col min="6670" max="6670" width="16" style="52" bestFit="1" customWidth="1"/>
    <col min="6671" max="6671" width="14.42578125" style="52" customWidth="1"/>
    <col min="6672" max="6673" width="9.140625" style="52"/>
    <col min="6674" max="6674" width="13.85546875" style="52" customWidth="1"/>
    <col min="6675" max="6912" width="9.140625" style="52"/>
    <col min="6913" max="6913" width="14" style="52" customWidth="1"/>
    <col min="6914" max="6914" width="17.42578125" style="52" customWidth="1"/>
    <col min="6915" max="6915" width="8.140625" style="52" customWidth="1"/>
    <col min="6916" max="6916" width="127.85546875" style="52" customWidth="1"/>
    <col min="6917" max="6917" width="5.140625" style="52" customWidth="1"/>
    <col min="6918" max="6918" width="8.5703125" style="52" bestFit="1" customWidth="1"/>
    <col min="6919" max="6919" width="10.5703125" style="52" customWidth="1"/>
    <col min="6920" max="6920" width="9.5703125" style="52" customWidth="1"/>
    <col min="6921" max="6921" width="11.5703125" style="52" customWidth="1"/>
    <col min="6922" max="6922" width="11.42578125" style="52" customWidth="1"/>
    <col min="6923" max="6923" width="11" style="52" customWidth="1"/>
    <col min="6924" max="6924" width="15" style="52" customWidth="1"/>
    <col min="6925" max="6925" width="14.42578125" style="52" customWidth="1"/>
    <col min="6926" max="6926" width="16" style="52" bestFit="1" customWidth="1"/>
    <col min="6927" max="6927" width="14.42578125" style="52" customWidth="1"/>
    <col min="6928" max="6929" width="9.140625" style="52"/>
    <col min="6930" max="6930" width="13.85546875" style="52" customWidth="1"/>
    <col min="6931" max="7168" width="9.140625" style="52"/>
    <col min="7169" max="7169" width="14" style="52" customWidth="1"/>
    <col min="7170" max="7170" width="17.42578125" style="52" customWidth="1"/>
    <col min="7171" max="7171" width="8.140625" style="52" customWidth="1"/>
    <col min="7172" max="7172" width="127.85546875" style="52" customWidth="1"/>
    <col min="7173" max="7173" width="5.140625" style="52" customWidth="1"/>
    <col min="7174" max="7174" width="8.5703125" style="52" bestFit="1" customWidth="1"/>
    <col min="7175" max="7175" width="10.5703125" style="52" customWidth="1"/>
    <col min="7176" max="7176" width="9.5703125" style="52" customWidth="1"/>
    <col min="7177" max="7177" width="11.5703125" style="52" customWidth="1"/>
    <col min="7178" max="7178" width="11.42578125" style="52" customWidth="1"/>
    <col min="7179" max="7179" width="11" style="52" customWidth="1"/>
    <col min="7180" max="7180" width="15" style="52" customWidth="1"/>
    <col min="7181" max="7181" width="14.42578125" style="52" customWidth="1"/>
    <col min="7182" max="7182" width="16" style="52" bestFit="1" customWidth="1"/>
    <col min="7183" max="7183" width="14.42578125" style="52" customWidth="1"/>
    <col min="7184" max="7185" width="9.140625" style="52"/>
    <col min="7186" max="7186" width="13.85546875" style="52" customWidth="1"/>
    <col min="7187" max="7424" width="9.140625" style="52"/>
    <col min="7425" max="7425" width="14" style="52" customWidth="1"/>
    <col min="7426" max="7426" width="17.42578125" style="52" customWidth="1"/>
    <col min="7427" max="7427" width="8.140625" style="52" customWidth="1"/>
    <col min="7428" max="7428" width="127.85546875" style="52" customWidth="1"/>
    <col min="7429" max="7429" width="5.140625" style="52" customWidth="1"/>
    <col min="7430" max="7430" width="8.5703125" style="52" bestFit="1" customWidth="1"/>
    <col min="7431" max="7431" width="10.5703125" style="52" customWidth="1"/>
    <col min="7432" max="7432" width="9.5703125" style="52" customWidth="1"/>
    <col min="7433" max="7433" width="11.5703125" style="52" customWidth="1"/>
    <col min="7434" max="7434" width="11.42578125" style="52" customWidth="1"/>
    <col min="7435" max="7435" width="11" style="52" customWidth="1"/>
    <col min="7436" max="7436" width="15" style="52" customWidth="1"/>
    <col min="7437" max="7437" width="14.42578125" style="52" customWidth="1"/>
    <col min="7438" max="7438" width="16" style="52" bestFit="1" customWidth="1"/>
    <col min="7439" max="7439" width="14.42578125" style="52" customWidth="1"/>
    <col min="7440" max="7441" width="9.140625" style="52"/>
    <col min="7442" max="7442" width="13.85546875" style="52" customWidth="1"/>
    <col min="7443" max="7680" width="9.140625" style="52"/>
    <col min="7681" max="7681" width="14" style="52" customWidth="1"/>
    <col min="7682" max="7682" width="17.42578125" style="52" customWidth="1"/>
    <col min="7683" max="7683" width="8.140625" style="52" customWidth="1"/>
    <col min="7684" max="7684" width="127.85546875" style="52" customWidth="1"/>
    <col min="7685" max="7685" width="5.140625" style="52" customWidth="1"/>
    <col min="7686" max="7686" width="8.5703125" style="52" bestFit="1" customWidth="1"/>
    <col min="7687" max="7687" width="10.5703125" style="52" customWidth="1"/>
    <col min="7688" max="7688" width="9.5703125" style="52" customWidth="1"/>
    <col min="7689" max="7689" width="11.5703125" style="52" customWidth="1"/>
    <col min="7690" max="7690" width="11.42578125" style="52" customWidth="1"/>
    <col min="7691" max="7691" width="11" style="52" customWidth="1"/>
    <col min="7692" max="7692" width="15" style="52" customWidth="1"/>
    <col min="7693" max="7693" width="14.42578125" style="52" customWidth="1"/>
    <col min="7694" max="7694" width="16" style="52" bestFit="1" customWidth="1"/>
    <col min="7695" max="7695" width="14.42578125" style="52" customWidth="1"/>
    <col min="7696" max="7697" width="9.140625" style="52"/>
    <col min="7698" max="7698" width="13.85546875" style="52" customWidth="1"/>
    <col min="7699" max="7936" width="9.140625" style="52"/>
    <col min="7937" max="7937" width="14" style="52" customWidth="1"/>
    <col min="7938" max="7938" width="17.42578125" style="52" customWidth="1"/>
    <col min="7939" max="7939" width="8.140625" style="52" customWidth="1"/>
    <col min="7940" max="7940" width="127.85546875" style="52" customWidth="1"/>
    <col min="7941" max="7941" width="5.140625" style="52" customWidth="1"/>
    <col min="7942" max="7942" width="8.5703125" style="52" bestFit="1" customWidth="1"/>
    <col min="7943" max="7943" width="10.5703125" style="52" customWidth="1"/>
    <col min="7944" max="7944" width="9.5703125" style="52" customWidth="1"/>
    <col min="7945" max="7945" width="11.5703125" style="52" customWidth="1"/>
    <col min="7946" max="7946" width="11.42578125" style="52" customWidth="1"/>
    <col min="7947" max="7947" width="11" style="52" customWidth="1"/>
    <col min="7948" max="7948" width="15" style="52" customWidth="1"/>
    <col min="7949" max="7949" width="14.42578125" style="52" customWidth="1"/>
    <col min="7950" max="7950" width="16" style="52" bestFit="1" customWidth="1"/>
    <col min="7951" max="7951" width="14.42578125" style="52" customWidth="1"/>
    <col min="7952" max="7953" width="9.140625" style="52"/>
    <col min="7954" max="7954" width="13.85546875" style="52" customWidth="1"/>
    <col min="7955" max="8192" width="9.140625" style="52"/>
    <col min="8193" max="8193" width="14" style="52" customWidth="1"/>
    <col min="8194" max="8194" width="17.42578125" style="52" customWidth="1"/>
    <col min="8195" max="8195" width="8.140625" style="52" customWidth="1"/>
    <col min="8196" max="8196" width="127.85546875" style="52" customWidth="1"/>
    <col min="8197" max="8197" width="5.140625" style="52" customWidth="1"/>
    <col min="8198" max="8198" width="8.5703125" style="52" bestFit="1" customWidth="1"/>
    <col min="8199" max="8199" width="10.5703125" style="52" customWidth="1"/>
    <col min="8200" max="8200" width="9.5703125" style="52" customWidth="1"/>
    <col min="8201" max="8201" width="11.5703125" style="52" customWidth="1"/>
    <col min="8202" max="8202" width="11.42578125" style="52" customWidth="1"/>
    <col min="8203" max="8203" width="11" style="52" customWidth="1"/>
    <col min="8204" max="8204" width="15" style="52" customWidth="1"/>
    <col min="8205" max="8205" width="14.42578125" style="52" customWidth="1"/>
    <col min="8206" max="8206" width="16" style="52" bestFit="1" customWidth="1"/>
    <col min="8207" max="8207" width="14.42578125" style="52" customWidth="1"/>
    <col min="8208" max="8209" width="9.140625" style="52"/>
    <col min="8210" max="8210" width="13.85546875" style="52" customWidth="1"/>
    <col min="8211" max="8448" width="9.140625" style="52"/>
    <col min="8449" max="8449" width="14" style="52" customWidth="1"/>
    <col min="8450" max="8450" width="17.42578125" style="52" customWidth="1"/>
    <col min="8451" max="8451" width="8.140625" style="52" customWidth="1"/>
    <col min="8452" max="8452" width="127.85546875" style="52" customWidth="1"/>
    <col min="8453" max="8453" width="5.140625" style="52" customWidth="1"/>
    <col min="8454" max="8454" width="8.5703125" style="52" bestFit="1" customWidth="1"/>
    <col min="8455" max="8455" width="10.5703125" style="52" customWidth="1"/>
    <col min="8456" max="8456" width="9.5703125" style="52" customWidth="1"/>
    <col min="8457" max="8457" width="11.5703125" style="52" customWidth="1"/>
    <col min="8458" max="8458" width="11.42578125" style="52" customWidth="1"/>
    <col min="8459" max="8459" width="11" style="52" customWidth="1"/>
    <col min="8460" max="8460" width="15" style="52" customWidth="1"/>
    <col min="8461" max="8461" width="14.42578125" style="52" customWidth="1"/>
    <col min="8462" max="8462" width="16" style="52" bestFit="1" customWidth="1"/>
    <col min="8463" max="8463" width="14.42578125" style="52" customWidth="1"/>
    <col min="8464" max="8465" width="9.140625" style="52"/>
    <col min="8466" max="8466" width="13.85546875" style="52" customWidth="1"/>
    <col min="8467" max="8704" width="9.140625" style="52"/>
    <col min="8705" max="8705" width="14" style="52" customWidth="1"/>
    <col min="8706" max="8706" width="17.42578125" style="52" customWidth="1"/>
    <col min="8707" max="8707" width="8.140625" style="52" customWidth="1"/>
    <col min="8708" max="8708" width="127.85546875" style="52" customWidth="1"/>
    <col min="8709" max="8709" width="5.140625" style="52" customWidth="1"/>
    <col min="8710" max="8710" width="8.5703125" style="52" bestFit="1" customWidth="1"/>
    <col min="8711" max="8711" width="10.5703125" style="52" customWidth="1"/>
    <col min="8712" max="8712" width="9.5703125" style="52" customWidth="1"/>
    <col min="8713" max="8713" width="11.5703125" style="52" customWidth="1"/>
    <col min="8714" max="8714" width="11.42578125" style="52" customWidth="1"/>
    <col min="8715" max="8715" width="11" style="52" customWidth="1"/>
    <col min="8716" max="8716" width="15" style="52" customWidth="1"/>
    <col min="8717" max="8717" width="14.42578125" style="52" customWidth="1"/>
    <col min="8718" max="8718" width="16" style="52" bestFit="1" customWidth="1"/>
    <col min="8719" max="8719" width="14.42578125" style="52" customWidth="1"/>
    <col min="8720" max="8721" width="9.140625" style="52"/>
    <col min="8722" max="8722" width="13.85546875" style="52" customWidth="1"/>
    <col min="8723" max="8960" width="9.140625" style="52"/>
    <col min="8961" max="8961" width="14" style="52" customWidth="1"/>
    <col min="8962" max="8962" width="17.42578125" style="52" customWidth="1"/>
    <col min="8963" max="8963" width="8.140625" style="52" customWidth="1"/>
    <col min="8964" max="8964" width="127.85546875" style="52" customWidth="1"/>
    <col min="8965" max="8965" width="5.140625" style="52" customWidth="1"/>
    <col min="8966" max="8966" width="8.5703125" style="52" bestFit="1" customWidth="1"/>
    <col min="8967" max="8967" width="10.5703125" style="52" customWidth="1"/>
    <col min="8968" max="8968" width="9.5703125" style="52" customWidth="1"/>
    <col min="8969" max="8969" width="11.5703125" style="52" customWidth="1"/>
    <col min="8970" max="8970" width="11.42578125" style="52" customWidth="1"/>
    <col min="8971" max="8971" width="11" style="52" customWidth="1"/>
    <col min="8972" max="8972" width="15" style="52" customWidth="1"/>
    <col min="8973" max="8973" width="14.42578125" style="52" customWidth="1"/>
    <col min="8974" max="8974" width="16" style="52" bestFit="1" customWidth="1"/>
    <col min="8975" max="8975" width="14.42578125" style="52" customWidth="1"/>
    <col min="8976" max="8977" width="9.140625" style="52"/>
    <col min="8978" max="8978" width="13.85546875" style="52" customWidth="1"/>
    <col min="8979" max="9216" width="9.140625" style="52"/>
    <col min="9217" max="9217" width="14" style="52" customWidth="1"/>
    <col min="9218" max="9218" width="17.42578125" style="52" customWidth="1"/>
    <col min="9219" max="9219" width="8.140625" style="52" customWidth="1"/>
    <col min="9220" max="9220" width="127.85546875" style="52" customWidth="1"/>
    <col min="9221" max="9221" width="5.140625" style="52" customWidth="1"/>
    <col min="9222" max="9222" width="8.5703125" style="52" bestFit="1" customWidth="1"/>
    <col min="9223" max="9223" width="10.5703125" style="52" customWidth="1"/>
    <col min="9224" max="9224" width="9.5703125" style="52" customWidth="1"/>
    <col min="9225" max="9225" width="11.5703125" style="52" customWidth="1"/>
    <col min="9226" max="9226" width="11.42578125" style="52" customWidth="1"/>
    <col min="9227" max="9227" width="11" style="52" customWidth="1"/>
    <col min="9228" max="9228" width="15" style="52" customWidth="1"/>
    <col min="9229" max="9229" width="14.42578125" style="52" customWidth="1"/>
    <col min="9230" max="9230" width="16" style="52" bestFit="1" customWidth="1"/>
    <col min="9231" max="9231" width="14.42578125" style="52" customWidth="1"/>
    <col min="9232" max="9233" width="9.140625" style="52"/>
    <col min="9234" max="9234" width="13.85546875" style="52" customWidth="1"/>
    <col min="9235" max="9472" width="9.140625" style="52"/>
    <col min="9473" max="9473" width="14" style="52" customWidth="1"/>
    <col min="9474" max="9474" width="17.42578125" style="52" customWidth="1"/>
    <col min="9475" max="9475" width="8.140625" style="52" customWidth="1"/>
    <col min="9476" max="9476" width="127.85546875" style="52" customWidth="1"/>
    <col min="9477" max="9477" width="5.140625" style="52" customWidth="1"/>
    <col min="9478" max="9478" width="8.5703125" style="52" bestFit="1" customWidth="1"/>
    <col min="9479" max="9479" width="10.5703125" style="52" customWidth="1"/>
    <col min="9480" max="9480" width="9.5703125" style="52" customWidth="1"/>
    <col min="9481" max="9481" width="11.5703125" style="52" customWidth="1"/>
    <col min="9482" max="9482" width="11.42578125" style="52" customWidth="1"/>
    <col min="9483" max="9483" width="11" style="52" customWidth="1"/>
    <col min="9484" max="9484" width="15" style="52" customWidth="1"/>
    <col min="9485" max="9485" width="14.42578125" style="52" customWidth="1"/>
    <col min="9486" max="9486" width="16" style="52" bestFit="1" customWidth="1"/>
    <col min="9487" max="9487" width="14.42578125" style="52" customWidth="1"/>
    <col min="9488" max="9489" width="9.140625" style="52"/>
    <col min="9490" max="9490" width="13.85546875" style="52" customWidth="1"/>
    <col min="9491" max="9728" width="9.140625" style="52"/>
    <col min="9729" max="9729" width="14" style="52" customWidth="1"/>
    <col min="9730" max="9730" width="17.42578125" style="52" customWidth="1"/>
    <col min="9731" max="9731" width="8.140625" style="52" customWidth="1"/>
    <col min="9732" max="9732" width="127.85546875" style="52" customWidth="1"/>
    <col min="9733" max="9733" width="5.140625" style="52" customWidth="1"/>
    <col min="9734" max="9734" width="8.5703125" style="52" bestFit="1" customWidth="1"/>
    <col min="9735" max="9735" width="10.5703125" style="52" customWidth="1"/>
    <col min="9736" max="9736" width="9.5703125" style="52" customWidth="1"/>
    <col min="9737" max="9737" width="11.5703125" style="52" customWidth="1"/>
    <col min="9738" max="9738" width="11.42578125" style="52" customWidth="1"/>
    <col min="9739" max="9739" width="11" style="52" customWidth="1"/>
    <col min="9740" max="9740" width="15" style="52" customWidth="1"/>
    <col min="9741" max="9741" width="14.42578125" style="52" customWidth="1"/>
    <col min="9742" max="9742" width="16" style="52" bestFit="1" customWidth="1"/>
    <col min="9743" max="9743" width="14.42578125" style="52" customWidth="1"/>
    <col min="9744" max="9745" width="9.140625" style="52"/>
    <col min="9746" max="9746" width="13.85546875" style="52" customWidth="1"/>
    <col min="9747" max="9984" width="9.140625" style="52"/>
    <col min="9985" max="9985" width="14" style="52" customWidth="1"/>
    <col min="9986" max="9986" width="17.42578125" style="52" customWidth="1"/>
    <col min="9987" max="9987" width="8.140625" style="52" customWidth="1"/>
    <col min="9988" max="9988" width="127.85546875" style="52" customWidth="1"/>
    <col min="9989" max="9989" width="5.140625" style="52" customWidth="1"/>
    <col min="9990" max="9990" width="8.5703125" style="52" bestFit="1" customWidth="1"/>
    <col min="9991" max="9991" width="10.5703125" style="52" customWidth="1"/>
    <col min="9992" max="9992" width="9.5703125" style="52" customWidth="1"/>
    <col min="9993" max="9993" width="11.5703125" style="52" customWidth="1"/>
    <col min="9994" max="9994" width="11.42578125" style="52" customWidth="1"/>
    <col min="9995" max="9995" width="11" style="52" customWidth="1"/>
    <col min="9996" max="9996" width="15" style="52" customWidth="1"/>
    <col min="9997" max="9997" width="14.42578125" style="52" customWidth="1"/>
    <col min="9998" max="9998" width="16" style="52" bestFit="1" customWidth="1"/>
    <col min="9999" max="9999" width="14.42578125" style="52" customWidth="1"/>
    <col min="10000" max="10001" width="9.140625" style="52"/>
    <col min="10002" max="10002" width="13.85546875" style="52" customWidth="1"/>
    <col min="10003" max="10240" width="9.140625" style="52"/>
    <col min="10241" max="10241" width="14" style="52" customWidth="1"/>
    <col min="10242" max="10242" width="17.42578125" style="52" customWidth="1"/>
    <col min="10243" max="10243" width="8.140625" style="52" customWidth="1"/>
    <col min="10244" max="10244" width="127.85546875" style="52" customWidth="1"/>
    <col min="10245" max="10245" width="5.140625" style="52" customWidth="1"/>
    <col min="10246" max="10246" width="8.5703125" style="52" bestFit="1" customWidth="1"/>
    <col min="10247" max="10247" width="10.5703125" style="52" customWidth="1"/>
    <col min="10248" max="10248" width="9.5703125" style="52" customWidth="1"/>
    <col min="10249" max="10249" width="11.5703125" style="52" customWidth="1"/>
    <col min="10250" max="10250" width="11.42578125" style="52" customWidth="1"/>
    <col min="10251" max="10251" width="11" style="52" customWidth="1"/>
    <col min="10252" max="10252" width="15" style="52" customWidth="1"/>
    <col min="10253" max="10253" width="14.42578125" style="52" customWidth="1"/>
    <col min="10254" max="10254" width="16" style="52" bestFit="1" customWidth="1"/>
    <col min="10255" max="10255" width="14.42578125" style="52" customWidth="1"/>
    <col min="10256" max="10257" width="9.140625" style="52"/>
    <col min="10258" max="10258" width="13.85546875" style="52" customWidth="1"/>
    <col min="10259" max="10496" width="9.140625" style="52"/>
    <col min="10497" max="10497" width="14" style="52" customWidth="1"/>
    <col min="10498" max="10498" width="17.42578125" style="52" customWidth="1"/>
    <col min="10499" max="10499" width="8.140625" style="52" customWidth="1"/>
    <col min="10500" max="10500" width="127.85546875" style="52" customWidth="1"/>
    <col min="10501" max="10501" width="5.140625" style="52" customWidth="1"/>
    <col min="10502" max="10502" width="8.5703125" style="52" bestFit="1" customWidth="1"/>
    <col min="10503" max="10503" width="10.5703125" style="52" customWidth="1"/>
    <col min="10504" max="10504" width="9.5703125" style="52" customWidth="1"/>
    <col min="10505" max="10505" width="11.5703125" style="52" customWidth="1"/>
    <col min="10506" max="10506" width="11.42578125" style="52" customWidth="1"/>
    <col min="10507" max="10507" width="11" style="52" customWidth="1"/>
    <col min="10508" max="10508" width="15" style="52" customWidth="1"/>
    <col min="10509" max="10509" width="14.42578125" style="52" customWidth="1"/>
    <col min="10510" max="10510" width="16" style="52" bestFit="1" customWidth="1"/>
    <col min="10511" max="10511" width="14.42578125" style="52" customWidth="1"/>
    <col min="10512" max="10513" width="9.140625" style="52"/>
    <col min="10514" max="10514" width="13.85546875" style="52" customWidth="1"/>
    <col min="10515" max="10752" width="9.140625" style="52"/>
    <col min="10753" max="10753" width="14" style="52" customWidth="1"/>
    <col min="10754" max="10754" width="17.42578125" style="52" customWidth="1"/>
    <col min="10755" max="10755" width="8.140625" style="52" customWidth="1"/>
    <col min="10756" max="10756" width="127.85546875" style="52" customWidth="1"/>
    <col min="10757" max="10757" width="5.140625" style="52" customWidth="1"/>
    <col min="10758" max="10758" width="8.5703125" style="52" bestFit="1" customWidth="1"/>
    <col min="10759" max="10759" width="10.5703125" style="52" customWidth="1"/>
    <col min="10760" max="10760" width="9.5703125" style="52" customWidth="1"/>
    <col min="10761" max="10761" width="11.5703125" style="52" customWidth="1"/>
    <col min="10762" max="10762" width="11.42578125" style="52" customWidth="1"/>
    <col min="10763" max="10763" width="11" style="52" customWidth="1"/>
    <col min="10764" max="10764" width="15" style="52" customWidth="1"/>
    <col min="10765" max="10765" width="14.42578125" style="52" customWidth="1"/>
    <col min="10766" max="10766" width="16" style="52" bestFit="1" customWidth="1"/>
    <col min="10767" max="10767" width="14.42578125" style="52" customWidth="1"/>
    <col min="10768" max="10769" width="9.140625" style="52"/>
    <col min="10770" max="10770" width="13.85546875" style="52" customWidth="1"/>
    <col min="10771" max="11008" width="9.140625" style="52"/>
    <col min="11009" max="11009" width="14" style="52" customWidth="1"/>
    <col min="11010" max="11010" width="17.42578125" style="52" customWidth="1"/>
    <col min="11011" max="11011" width="8.140625" style="52" customWidth="1"/>
    <col min="11012" max="11012" width="127.85546875" style="52" customWidth="1"/>
    <col min="11013" max="11013" width="5.140625" style="52" customWidth="1"/>
    <col min="11014" max="11014" width="8.5703125" style="52" bestFit="1" customWidth="1"/>
    <col min="11015" max="11015" width="10.5703125" style="52" customWidth="1"/>
    <col min="11016" max="11016" width="9.5703125" style="52" customWidth="1"/>
    <col min="11017" max="11017" width="11.5703125" style="52" customWidth="1"/>
    <col min="11018" max="11018" width="11.42578125" style="52" customWidth="1"/>
    <col min="11019" max="11019" width="11" style="52" customWidth="1"/>
    <col min="11020" max="11020" width="15" style="52" customWidth="1"/>
    <col min="11021" max="11021" width="14.42578125" style="52" customWidth="1"/>
    <col min="11022" max="11022" width="16" style="52" bestFit="1" customWidth="1"/>
    <col min="11023" max="11023" width="14.42578125" style="52" customWidth="1"/>
    <col min="11024" max="11025" width="9.140625" style="52"/>
    <col min="11026" max="11026" width="13.85546875" style="52" customWidth="1"/>
    <col min="11027" max="11264" width="9.140625" style="52"/>
    <col min="11265" max="11265" width="14" style="52" customWidth="1"/>
    <col min="11266" max="11266" width="17.42578125" style="52" customWidth="1"/>
    <col min="11267" max="11267" width="8.140625" style="52" customWidth="1"/>
    <col min="11268" max="11268" width="127.85546875" style="52" customWidth="1"/>
    <col min="11269" max="11269" width="5.140625" style="52" customWidth="1"/>
    <col min="11270" max="11270" width="8.5703125" style="52" bestFit="1" customWidth="1"/>
    <col min="11271" max="11271" width="10.5703125" style="52" customWidth="1"/>
    <col min="11272" max="11272" width="9.5703125" style="52" customWidth="1"/>
    <col min="11273" max="11273" width="11.5703125" style="52" customWidth="1"/>
    <col min="11274" max="11274" width="11.42578125" style="52" customWidth="1"/>
    <col min="11275" max="11275" width="11" style="52" customWidth="1"/>
    <col min="11276" max="11276" width="15" style="52" customWidth="1"/>
    <col min="11277" max="11277" width="14.42578125" style="52" customWidth="1"/>
    <col min="11278" max="11278" width="16" style="52" bestFit="1" customWidth="1"/>
    <col min="11279" max="11279" width="14.42578125" style="52" customWidth="1"/>
    <col min="11280" max="11281" width="9.140625" style="52"/>
    <col min="11282" max="11282" width="13.85546875" style="52" customWidth="1"/>
    <col min="11283" max="11520" width="9.140625" style="52"/>
    <col min="11521" max="11521" width="14" style="52" customWidth="1"/>
    <col min="11522" max="11522" width="17.42578125" style="52" customWidth="1"/>
    <col min="11523" max="11523" width="8.140625" style="52" customWidth="1"/>
    <col min="11524" max="11524" width="127.85546875" style="52" customWidth="1"/>
    <col min="11525" max="11525" width="5.140625" style="52" customWidth="1"/>
    <col min="11526" max="11526" width="8.5703125" style="52" bestFit="1" customWidth="1"/>
    <col min="11527" max="11527" width="10.5703125" style="52" customWidth="1"/>
    <col min="11528" max="11528" width="9.5703125" style="52" customWidth="1"/>
    <col min="11529" max="11529" width="11.5703125" style="52" customWidth="1"/>
    <col min="11530" max="11530" width="11.42578125" style="52" customWidth="1"/>
    <col min="11531" max="11531" width="11" style="52" customWidth="1"/>
    <col min="11532" max="11532" width="15" style="52" customWidth="1"/>
    <col min="11533" max="11533" width="14.42578125" style="52" customWidth="1"/>
    <col min="11534" max="11534" width="16" style="52" bestFit="1" customWidth="1"/>
    <col min="11535" max="11535" width="14.42578125" style="52" customWidth="1"/>
    <col min="11536" max="11537" width="9.140625" style="52"/>
    <col min="11538" max="11538" width="13.85546875" style="52" customWidth="1"/>
    <col min="11539" max="11776" width="9.140625" style="52"/>
    <col min="11777" max="11777" width="14" style="52" customWidth="1"/>
    <col min="11778" max="11778" width="17.42578125" style="52" customWidth="1"/>
    <col min="11779" max="11779" width="8.140625" style="52" customWidth="1"/>
    <col min="11780" max="11780" width="127.85546875" style="52" customWidth="1"/>
    <col min="11781" max="11781" width="5.140625" style="52" customWidth="1"/>
    <col min="11782" max="11782" width="8.5703125" style="52" bestFit="1" customWidth="1"/>
    <col min="11783" max="11783" width="10.5703125" style="52" customWidth="1"/>
    <col min="11784" max="11784" width="9.5703125" style="52" customWidth="1"/>
    <col min="11785" max="11785" width="11.5703125" style="52" customWidth="1"/>
    <col min="11786" max="11786" width="11.42578125" style="52" customWidth="1"/>
    <col min="11787" max="11787" width="11" style="52" customWidth="1"/>
    <col min="11788" max="11788" width="15" style="52" customWidth="1"/>
    <col min="11789" max="11789" width="14.42578125" style="52" customWidth="1"/>
    <col min="11790" max="11790" width="16" style="52" bestFit="1" customWidth="1"/>
    <col min="11791" max="11791" width="14.42578125" style="52" customWidth="1"/>
    <col min="11792" max="11793" width="9.140625" style="52"/>
    <col min="11794" max="11794" width="13.85546875" style="52" customWidth="1"/>
    <col min="11795" max="12032" width="9.140625" style="52"/>
    <col min="12033" max="12033" width="14" style="52" customWidth="1"/>
    <col min="12034" max="12034" width="17.42578125" style="52" customWidth="1"/>
    <col min="12035" max="12035" width="8.140625" style="52" customWidth="1"/>
    <col min="12036" max="12036" width="127.85546875" style="52" customWidth="1"/>
    <col min="12037" max="12037" width="5.140625" style="52" customWidth="1"/>
    <col min="12038" max="12038" width="8.5703125" style="52" bestFit="1" customWidth="1"/>
    <col min="12039" max="12039" width="10.5703125" style="52" customWidth="1"/>
    <col min="12040" max="12040" width="9.5703125" style="52" customWidth="1"/>
    <col min="12041" max="12041" width="11.5703125" style="52" customWidth="1"/>
    <col min="12042" max="12042" width="11.42578125" style="52" customWidth="1"/>
    <col min="12043" max="12043" width="11" style="52" customWidth="1"/>
    <col min="12044" max="12044" width="15" style="52" customWidth="1"/>
    <col min="12045" max="12045" width="14.42578125" style="52" customWidth="1"/>
    <col min="12046" max="12046" width="16" style="52" bestFit="1" customWidth="1"/>
    <col min="12047" max="12047" width="14.42578125" style="52" customWidth="1"/>
    <col min="12048" max="12049" width="9.140625" style="52"/>
    <col min="12050" max="12050" width="13.85546875" style="52" customWidth="1"/>
    <col min="12051" max="12288" width="9.140625" style="52"/>
    <col min="12289" max="12289" width="14" style="52" customWidth="1"/>
    <col min="12290" max="12290" width="17.42578125" style="52" customWidth="1"/>
    <col min="12291" max="12291" width="8.140625" style="52" customWidth="1"/>
    <col min="12292" max="12292" width="127.85546875" style="52" customWidth="1"/>
    <col min="12293" max="12293" width="5.140625" style="52" customWidth="1"/>
    <col min="12294" max="12294" width="8.5703125" style="52" bestFit="1" customWidth="1"/>
    <col min="12295" max="12295" width="10.5703125" style="52" customWidth="1"/>
    <col min="12296" max="12296" width="9.5703125" style="52" customWidth="1"/>
    <col min="12297" max="12297" width="11.5703125" style="52" customWidth="1"/>
    <col min="12298" max="12298" width="11.42578125" style="52" customWidth="1"/>
    <col min="12299" max="12299" width="11" style="52" customWidth="1"/>
    <col min="12300" max="12300" width="15" style="52" customWidth="1"/>
    <col min="12301" max="12301" width="14.42578125" style="52" customWidth="1"/>
    <col min="12302" max="12302" width="16" style="52" bestFit="1" customWidth="1"/>
    <col min="12303" max="12303" width="14.42578125" style="52" customWidth="1"/>
    <col min="12304" max="12305" width="9.140625" style="52"/>
    <col min="12306" max="12306" width="13.85546875" style="52" customWidth="1"/>
    <col min="12307" max="12544" width="9.140625" style="52"/>
    <col min="12545" max="12545" width="14" style="52" customWidth="1"/>
    <col min="12546" max="12546" width="17.42578125" style="52" customWidth="1"/>
    <col min="12547" max="12547" width="8.140625" style="52" customWidth="1"/>
    <col min="12548" max="12548" width="127.85546875" style="52" customWidth="1"/>
    <col min="12549" max="12549" width="5.140625" style="52" customWidth="1"/>
    <col min="12550" max="12550" width="8.5703125" style="52" bestFit="1" customWidth="1"/>
    <col min="12551" max="12551" width="10.5703125" style="52" customWidth="1"/>
    <col min="12552" max="12552" width="9.5703125" style="52" customWidth="1"/>
    <col min="12553" max="12553" width="11.5703125" style="52" customWidth="1"/>
    <col min="12554" max="12554" width="11.42578125" style="52" customWidth="1"/>
    <col min="12555" max="12555" width="11" style="52" customWidth="1"/>
    <col min="12556" max="12556" width="15" style="52" customWidth="1"/>
    <col min="12557" max="12557" width="14.42578125" style="52" customWidth="1"/>
    <col min="12558" max="12558" width="16" style="52" bestFit="1" customWidth="1"/>
    <col min="12559" max="12559" width="14.42578125" style="52" customWidth="1"/>
    <col min="12560" max="12561" width="9.140625" style="52"/>
    <col min="12562" max="12562" width="13.85546875" style="52" customWidth="1"/>
    <col min="12563" max="12800" width="9.140625" style="52"/>
    <col min="12801" max="12801" width="14" style="52" customWidth="1"/>
    <col min="12802" max="12802" width="17.42578125" style="52" customWidth="1"/>
    <col min="12803" max="12803" width="8.140625" style="52" customWidth="1"/>
    <col min="12804" max="12804" width="127.85546875" style="52" customWidth="1"/>
    <col min="12805" max="12805" width="5.140625" style="52" customWidth="1"/>
    <col min="12806" max="12806" width="8.5703125" style="52" bestFit="1" customWidth="1"/>
    <col min="12807" max="12807" width="10.5703125" style="52" customWidth="1"/>
    <col min="12808" max="12808" width="9.5703125" style="52" customWidth="1"/>
    <col min="12809" max="12809" width="11.5703125" style="52" customWidth="1"/>
    <col min="12810" max="12810" width="11.42578125" style="52" customWidth="1"/>
    <col min="12811" max="12811" width="11" style="52" customWidth="1"/>
    <col min="12812" max="12812" width="15" style="52" customWidth="1"/>
    <col min="12813" max="12813" width="14.42578125" style="52" customWidth="1"/>
    <col min="12814" max="12814" width="16" style="52" bestFit="1" customWidth="1"/>
    <col min="12815" max="12815" width="14.42578125" style="52" customWidth="1"/>
    <col min="12816" max="12817" width="9.140625" style="52"/>
    <col min="12818" max="12818" width="13.85546875" style="52" customWidth="1"/>
    <col min="12819" max="13056" width="9.140625" style="52"/>
    <col min="13057" max="13057" width="14" style="52" customWidth="1"/>
    <col min="13058" max="13058" width="17.42578125" style="52" customWidth="1"/>
    <col min="13059" max="13059" width="8.140625" style="52" customWidth="1"/>
    <col min="13060" max="13060" width="127.85546875" style="52" customWidth="1"/>
    <col min="13061" max="13061" width="5.140625" style="52" customWidth="1"/>
    <col min="13062" max="13062" width="8.5703125" style="52" bestFit="1" customWidth="1"/>
    <col min="13063" max="13063" width="10.5703125" style="52" customWidth="1"/>
    <col min="13064" max="13064" width="9.5703125" style="52" customWidth="1"/>
    <col min="13065" max="13065" width="11.5703125" style="52" customWidth="1"/>
    <col min="13066" max="13066" width="11.42578125" style="52" customWidth="1"/>
    <col min="13067" max="13067" width="11" style="52" customWidth="1"/>
    <col min="13068" max="13068" width="15" style="52" customWidth="1"/>
    <col min="13069" max="13069" width="14.42578125" style="52" customWidth="1"/>
    <col min="13070" max="13070" width="16" style="52" bestFit="1" customWidth="1"/>
    <col min="13071" max="13071" width="14.42578125" style="52" customWidth="1"/>
    <col min="13072" max="13073" width="9.140625" style="52"/>
    <col min="13074" max="13074" width="13.85546875" style="52" customWidth="1"/>
    <col min="13075" max="13312" width="9.140625" style="52"/>
    <col min="13313" max="13313" width="14" style="52" customWidth="1"/>
    <col min="13314" max="13314" width="17.42578125" style="52" customWidth="1"/>
    <col min="13315" max="13315" width="8.140625" style="52" customWidth="1"/>
    <col min="13316" max="13316" width="127.85546875" style="52" customWidth="1"/>
    <col min="13317" max="13317" width="5.140625" style="52" customWidth="1"/>
    <col min="13318" max="13318" width="8.5703125" style="52" bestFit="1" customWidth="1"/>
    <col min="13319" max="13319" width="10.5703125" style="52" customWidth="1"/>
    <col min="13320" max="13320" width="9.5703125" style="52" customWidth="1"/>
    <col min="13321" max="13321" width="11.5703125" style="52" customWidth="1"/>
    <col min="13322" max="13322" width="11.42578125" style="52" customWidth="1"/>
    <col min="13323" max="13323" width="11" style="52" customWidth="1"/>
    <col min="13324" max="13324" width="15" style="52" customWidth="1"/>
    <col min="13325" max="13325" width="14.42578125" style="52" customWidth="1"/>
    <col min="13326" max="13326" width="16" style="52" bestFit="1" customWidth="1"/>
    <col min="13327" max="13327" width="14.42578125" style="52" customWidth="1"/>
    <col min="13328" max="13329" width="9.140625" style="52"/>
    <col min="13330" max="13330" width="13.85546875" style="52" customWidth="1"/>
    <col min="13331" max="13568" width="9.140625" style="52"/>
    <col min="13569" max="13569" width="14" style="52" customWidth="1"/>
    <col min="13570" max="13570" width="17.42578125" style="52" customWidth="1"/>
    <col min="13571" max="13571" width="8.140625" style="52" customWidth="1"/>
    <col min="13572" max="13572" width="127.85546875" style="52" customWidth="1"/>
    <col min="13573" max="13573" width="5.140625" style="52" customWidth="1"/>
    <col min="13574" max="13574" width="8.5703125" style="52" bestFit="1" customWidth="1"/>
    <col min="13575" max="13575" width="10.5703125" style="52" customWidth="1"/>
    <col min="13576" max="13576" width="9.5703125" style="52" customWidth="1"/>
    <col min="13577" max="13577" width="11.5703125" style="52" customWidth="1"/>
    <col min="13578" max="13578" width="11.42578125" style="52" customWidth="1"/>
    <col min="13579" max="13579" width="11" style="52" customWidth="1"/>
    <col min="13580" max="13580" width="15" style="52" customWidth="1"/>
    <col min="13581" max="13581" width="14.42578125" style="52" customWidth="1"/>
    <col min="13582" max="13582" width="16" style="52" bestFit="1" customWidth="1"/>
    <col min="13583" max="13583" width="14.42578125" style="52" customWidth="1"/>
    <col min="13584" max="13585" width="9.140625" style="52"/>
    <col min="13586" max="13586" width="13.85546875" style="52" customWidth="1"/>
    <col min="13587" max="13824" width="9.140625" style="52"/>
    <col min="13825" max="13825" width="14" style="52" customWidth="1"/>
    <col min="13826" max="13826" width="17.42578125" style="52" customWidth="1"/>
    <col min="13827" max="13827" width="8.140625" style="52" customWidth="1"/>
    <col min="13828" max="13828" width="127.85546875" style="52" customWidth="1"/>
    <col min="13829" max="13829" width="5.140625" style="52" customWidth="1"/>
    <col min="13830" max="13830" width="8.5703125" style="52" bestFit="1" customWidth="1"/>
    <col min="13831" max="13831" width="10.5703125" style="52" customWidth="1"/>
    <col min="13832" max="13832" width="9.5703125" style="52" customWidth="1"/>
    <col min="13833" max="13833" width="11.5703125" style="52" customWidth="1"/>
    <col min="13834" max="13834" width="11.42578125" style="52" customWidth="1"/>
    <col min="13835" max="13835" width="11" style="52" customWidth="1"/>
    <col min="13836" max="13836" width="15" style="52" customWidth="1"/>
    <col min="13837" max="13837" width="14.42578125" style="52" customWidth="1"/>
    <col min="13838" max="13838" width="16" style="52" bestFit="1" customWidth="1"/>
    <col min="13839" max="13839" width="14.42578125" style="52" customWidth="1"/>
    <col min="13840" max="13841" width="9.140625" style="52"/>
    <col min="13842" max="13842" width="13.85546875" style="52" customWidth="1"/>
    <col min="13843" max="14080" width="9.140625" style="52"/>
    <col min="14081" max="14081" width="14" style="52" customWidth="1"/>
    <col min="14082" max="14082" width="17.42578125" style="52" customWidth="1"/>
    <col min="14083" max="14083" width="8.140625" style="52" customWidth="1"/>
    <col min="14084" max="14084" width="127.85546875" style="52" customWidth="1"/>
    <col min="14085" max="14085" width="5.140625" style="52" customWidth="1"/>
    <col min="14086" max="14086" width="8.5703125" style="52" bestFit="1" customWidth="1"/>
    <col min="14087" max="14087" width="10.5703125" style="52" customWidth="1"/>
    <col min="14088" max="14088" width="9.5703125" style="52" customWidth="1"/>
    <col min="14089" max="14089" width="11.5703125" style="52" customWidth="1"/>
    <col min="14090" max="14090" width="11.42578125" style="52" customWidth="1"/>
    <col min="14091" max="14091" width="11" style="52" customWidth="1"/>
    <col min="14092" max="14092" width="15" style="52" customWidth="1"/>
    <col min="14093" max="14093" width="14.42578125" style="52" customWidth="1"/>
    <col min="14094" max="14094" width="16" style="52" bestFit="1" customWidth="1"/>
    <col min="14095" max="14095" width="14.42578125" style="52" customWidth="1"/>
    <col min="14096" max="14097" width="9.140625" style="52"/>
    <col min="14098" max="14098" width="13.85546875" style="52" customWidth="1"/>
    <col min="14099" max="14336" width="9.140625" style="52"/>
    <col min="14337" max="14337" width="14" style="52" customWidth="1"/>
    <col min="14338" max="14338" width="17.42578125" style="52" customWidth="1"/>
    <col min="14339" max="14339" width="8.140625" style="52" customWidth="1"/>
    <col min="14340" max="14340" width="127.85546875" style="52" customWidth="1"/>
    <col min="14341" max="14341" width="5.140625" style="52" customWidth="1"/>
    <col min="14342" max="14342" width="8.5703125" style="52" bestFit="1" customWidth="1"/>
    <col min="14343" max="14343" width="10.5703125" style="52" customWidth="1"/>
    <col min="14344" max="14344" width="9.5703125" style="52" customWidth="1"/>
    <col min="14345" max="14345" width="11.5703125" style="52" customWidth="1"/>
    <col min="14346" max="14346" width="11.42578125" style="52" customWidth="1"/>
    <col min="14347" max="14347" width="11" style="52" customWidth="1"/>
    <col min="14348" max="14348" width="15" style="52" customWidth="1"/>
    <col min="14349" max="14349" width="14.42578125" style="52" customWidth="1"/>
    <col min="14350" max="14350" width="16" style="52" bestFit="1" customWidth="1"/>
    <col min="14351" max="14351" width="14.42578125" style="52" customWidth="1"/>
    <col min="14352" max="14353" width="9.140625" style="52"/>
    <col min="14354" max="14354" width="13.85546875" style="52" customWidth="1"/>
    <col min="14355" max="14592" width="9.140625" style="52"/>
    <col min="14593" max="14593" width="14" style="52" customWidth="1"/>
    <col min="14594" max="14594" width="17.42578125" style="52" customWidth="1"/>
    <col min="14595" max="14595" width="8.140625" style="52" customWidth="1"/>
    <col min="14596" max="14596" width="127.85546875" style="52" customWidth="1"/>
    <col min="14597" max="14597" width="5.140625" style="52" customWidth="1"/>
    <col min="14598" max="14598" width="8.5703125" style="52" bestFit="1" customWidth="1"/>
    <col min="14599" max="14599" width="10.5703125" style="52" customWidth="1"/>
    <col min="14600" max="14600" width="9.5703125" style="52" customWidth="1"/>
    <col min="14601" max="14601" width="11.5703125" style="52" customWidth="1"/>
    <col min="14602" max="14602" width="11.42578125" style="52" customWidth="1"/>
    <col min="14603" max="14603" width="11" style="52" customWidth="1"/>
    <col min="14604" max="14604" width="15" style="52" customWidth="1"/>
    <col min="14605" max="14605" width="14.42578125" style="52" customWidth="1"/>
    <col min="14606" max="14606" width="16" style="52" bestFit="1" customWidth="1"/>
    <col min="14607" max="14607" width="14.42578125" style="52" customWidth="1"/>
    <col min="14608" max="14609" width="9.140625" style="52"/>
    <col min="14610" max="14610" width="13.85546875" style="52" customWidth="1"/>
    <col min="14611" max="14848" width="9.140625" style="52"/>
    <col min="14849" max="14849" width="14" style="52" customWidth="1"/>
    <col min="14850" max="14850" width="17.42578125" style="52" customWidth="1"/>
    <col min="14851" max="14851" width="8.140625" style="52" customWidth="1"/>
    <col min="14852" max="14852" width="127.85546875" style="52" customWidth="1"/>
    <col min="14853" max="14853" width="5.140625" style="52" customWidth="1"/>
    <col min="14854" max="14854" width="8.5703125" style="52" bestFit="1" customWidth="1"/>
    <col min="14855" max="14855" width="10.5703125" style="52" customWidth="1"/>
    <col min="14856" max="14856" width="9.5703125" style="52" customWidth="1"/>
    <col min="14857" max="14857" width="11.5703125" style="52" customWidth="1"/>
    <col min="14858" max="14858" width="11.42578125" style="52" customWidth="1"/>
    <col min="14859" max="14859" width="11" style="52" customWidth="1"/>
    <col min="14860" max="14860" width="15" style="52" customWidth="1"/>
    <col min="14861" max="14861" width="14.42578125" style="52" customWidth="1"/>
    <col min="14862" max="14862" width="16" style="52" bestFit="1" customWidth="1"/>
    <col min="14863" max="14863" width="14.42578125" style="52" customWidth="1"/>
    <col min="14864" max="14865" width="9.140625" style="52"/>
    <col min="14866" max="14866" width="13.85546875" style="52" customWidth="1"/>
    <col min="14867" max="15104" width="9.140625" style="52"/>
    <col min="15105" max="15105" width="14" style="52" customWidth="1"/>
    <col min="15106" max="15106" width="17.42578125" style="52" customWidth="1"/>
    <col min="15107" max="15107" width="8.140625" style="52" customWidth="1"/>
    <col min="15108" max="15108" width="127.85546875" style="52" customWidth="1"/>
    <col min="15109" max="15109" width="5.140625" style="52" customWidth="1"/>
    <col min="15110" max="15110" width="8.5703125" style="52" bestFit="1" customWidth="1"/>
    <col min="15111" max="15111" width="10.5703125" style="52" customWidth="1"/>
    <col min="15112" max="15112" width="9.5703125" style="52" customWidth="1"/>
    <col min="15113" max="15113" width="11.5703125" style="52" customWidth="1"/>
    <col min="15114" max="15114" width="11.42578125" style="52" customWidth="1"/>
    <col min="15115" max="15115" width="11" style="52" customWidth="1"/>
    <col min="15116" max="15116" width="15" style="52" customWidth="1"/>
    <col min="15117" max="15117" width="14.42578125" style="52" customWidth="1"/>
    <col min="15118" max="15118" width="16" style="52" bestFit="1" customWidth="1"/>
    <col min="15119" max="15119" width="14.42578125" style="52" customWidth="1"/>
    <col min="15120" max="15121" width="9.140625" style="52"/>
    <col min="15122" max="15122" width="13.85546875" style="52" customWidth="1"/>
    <col min="15123" max="15360" width="9.140625" style="52"/>
    <col min="15361" max="15361" width="14" style="52" customWidth="1"/>
    <col min="15362" max="15362" width="17.42578125" style="52" customWidth="1"/>
    <col min="15363" max="15363" width="8.140625" style="52" customWidth="1"/>
    <col min="15364" max="15364" width="127.85546875" style="52" customWidth="1"/>
    <col min="15365" max="15365" width="5.140625" style="52" customWidth="1"/>
    <col min="15366" max="15366" width="8.5703125" style="52" bestFit="1" customWidth="1"/>
    <col min="15367" max="15367" width="10.5703125" style="52" customWidth="1"/>
    <col min="15368" max="15368" width="9.5703125" style="52" customWidth="1"/>
    <col min="15369" max="15369" width="11.5703125" style="52" customWidth="1"/>
    <col min="15370" max="15370" width="11.42578125" style="52" customWidth="1"/>
    <col min="15371" max="15371" width="11" style="52" customWidth="1"/>
    <col min="15372" max="15372" width="15" style="52" customWidth="1"/>
    <col min="15373" max="15373" width="14.42578125" style="52" customWidth="1"/>
    <col min="15374" max="15374" width="16" style="52" bestFit="1" customWidth="1"/>
    <col min="15375" max="15375" width="14.42578125" style="52" customWidth="1"/>
    <col min="15376" max="15377" width="9.140625" style="52"/>
    <col min="15378" max="15378" width="13.85546875" style="52" customWidth="1"/>
    <col min="15379" max="15616" width="9.140625" style="52"/>
    <col min="15617" max="15617" width="14" style="52" customWidth="1"/>
    <col min="15618" max="15618" width="17.42578125" style="52" customWidth="1"/>
    <col min="15619" max="15619" width="8.140625" style="52" customWidth="1"/>
    <col min="15620" max="15620" width="127.85546875" style="52" customWidth="1"/>
    <col min="15621" max="15621" width="5.140625" style="52" customWidth="1"/>
    <col min="15622" max="15622" width="8.5703125" style="52" bestFit="1" customWidth="1"/>
    <col min="15623" max="15623" width="10.5703125" style="52" customWidth="1"/>
    <col min="15624" max="15624" width="9.5703125" style="52" customWidth="1"/>
    <col min="15625" max="15625" width="11.5703125" style="52" customWidth="1"/>
    <col min="15626" max="15626" width="11.42578125" style="52" customWidth="1"/>
    <col min="15627" max="15627" width="11" style="52" customWidth="1"/>
    <col min="15628" max="15628" width="15" style="52" customWidth="1"/>
    <col min="15629" max="15629" width="14.42578125" style="52" customWidth="1"/>
    <col min="15630" max="15630" width="16" style="52" bestFit="1" customWidth="1"/>
    <col min="15631" max="15631" width="14.42578125" style="52" customWidth="1"/>
    <col min="15632" max="15633" width="9.140625" style="52"/>
    <col min="15634" max="15634" width="13.85546875" style="52" customWidth="1"/>
    <col min="15635" max="15872" width="9.140625" style="52"/>
    <col min="15873" max="15873" width="14" style="52" customWidth="1"/>
    <col min="15874" max="15874" width="17.42578125" style="52" customWidth="1"/>
    <col min="15875" max="15875" width="8.140625" style="52" customWidth="1"/>
    <col min="15876" max="15876" width="127.85546875" style="52" customWidth="1"/>
    <col min="15877" max="15877" width="5.140625" style="52" customWidth="1"/>
    <col min="15878" max="15878" width="8.5703125" style="52" bestFit="1" customWidth="1"/>
    <col min="15879" max="15879" width="10.5703125" style="52" customWidth="1"/>
    <col min="15880" max="15880" width="9.5703125" style="52" customWidth="1"/>
    <col min="15881" max="15881" width="11.5703125" style="52" customWidth="1"/>
    <col min="15882" max="15882" width="11.42578125" style="52" customWidth="1"/>
    <col min="15883" max="15883" width="11" style="52" customWidth="1"/>
    <col min="15884" max="15884" width="15" style="52" customWidth="1"/>
    <col min="15885" max="15885" width="14.42578125" style="52" customWidth="1"/>
    <col min="15886" max="15886" width="16" style="52" bestFit="1" customWidth="1"/>
    <col min="15887" max="15887" width="14.42578125" style="52" customWidth="1"/>
    <col min="15888" max="15889" width="9.140625" style="52"/>
    <col min="15890" max="15890" width="13.85546875" style="52" customWidth="1"/>
    <col min="15891" max="16128" width="9.140625" style="52"/>
    <col min="16129" max="16129" width="14" style="52" customWidth="1"/>
    <col min="16130" max="16130" width="17.42578125" style="52" customWidth="1"/>
    <col min="16131" max="16131" width="8.140625" style="52" customWidth="1"/>
    <col min="16132" max="16132" width="127.85546875" style="52" customWidth="1"/>
    <col min="16133" max="16133" width="5.140625" style="52" customWidth="1"/>
    <col min="16134" max="16134" width="8.5703125" style="52" bestFit="1" customWidth="1"/>
    <col min="16135" max="16135" width="10.5703125" style="52" customWidth="1"/>
    <col min="16136" max="16136" width="9.5703125" style="52" customWidth="1"/>
    <col min="16137" max="16137" width="11.5703125" style="52" customWidth="1"/>
    <col min="16138" max="16138" width="11.42578125" style="52" customWidth="1"/>
    <col min="16139" max="16139" width="11" style="52" customWidth="1"/>
    <col min="16140" max="16140" width="15" style="52" customWidth="1"/>
    <col min="16141" max="16141" width="14.42578125" style="52" customWidth="1"/>
    <col min="16142" max="16142" width="16" style="52" bestFit="1" customWidth="1"/>
    <col min="16143" max="16143" width="14.42578125" style="52" customWidth="1"/>
    <col min="16144" max="16145" width="9.140625" style="52"/>
    <col min="16146" max="16146" width="13.85546875" style="52" customWidth="1"/>
    <col min="16147" max="16384" width="9.140625" style="52"/>
  </cols>
  <sheetData>
    <row r="1" spans="1:14">
      <c r="A1" s="47"/>
      <c r="B1" s="48"/>
      <c r="C1" s="48"/>
      <c r="D1" s="49"/>
      <c r="E1" s="50"/>
      <c r="F1" s="48"/>
      <c r="G1" s="48"/>
      <c r="H1" s="48"/>
      <c r="I1" s="48"/>
      <c r="J1" s="48"/>
      <c r="K1" s="48"/>
      <c r="L1" s="51"/>
    </row>
    <row r="2" spans="1:14" ht="25.5">
      <c r="A2" s="139"/>
      <c r="B2" s="140"/>
      <c r="C2" s="140"/>
      <c r="D2" s="140"/>
      <c r="E2" s="140"/>
      <c r="F2" s="140"/>
      <c r="G2" s="140"/>
      <c r="H2" s="140"/>
      <c r="I2" s="140"/>
      <c r="J2" s="140"/>
      <c r="K2" s="140"/>
      <c r="L2" s="141"/>
    </row>
    <row r="3" spans="1:14" ht="20.25">
      <c r="A3" s="142"/>
      <c r="B3" s="143"/>
      <c r="C3" s="143"/>
      <c r="D3" s="143"/>
      <c r="E3" s="143"/>
      <c r="F3" s="143"/>
      <c r="G3" s="143"/>
      <c r="H3" s="143"/>
      <c r="I3" s="143"/>
      <c r="J3" s="143"/>
      <c r="K3" s="143"/>
      <c r="L3" s="144"/>
    </row>
    <row r="4" spans="1:14" ht="20.25">
      <c r="A4" s="145" t="s">
        <v>2</v>
      </c>
      <c r="B4" s="146"/>
      <c r="C4" s="146"/>
      <c r="D4" s="146"/>
      <c r="E4" s="146"/>
      <c r="F4" s="146"/>
      <c r="G4" s="146"/>
      <c r="H4" s="146"/>
      <c r="I4" s="146"/>
      <c r="J4" s="146"/>
      <c r="K4" s="146"/>
      <c r="L4" s="147"/>
    </row>
    <row r="5" spans="1:14">
      <c r="A5" s="53"/>
      <c r="C5" s="52" t="s">
        <v>55</v>
      </c>
      <c r="E5" s="148" t="s">
        <v>56</v>
      </c>
      <c r="F5" s="148"/>
      <c r="G5" s="148"/>
      <c r="H5" s="148"/>
      <c r="I5" s="148"/>
      <c r="J5" s="148"/>
      <c r="K5" s="148"/>
      <c r="L5" s="149"/>
    </row>
    <row r="6" spans="1:14" ht="18">
      <c r="A6" s="55" t="s">
        <v>219</v>
      </c>
      <c r="D6" s="56"/>
      <c r="F6" s="57"/>
      <c r="G6" s="150" t="s">
        <v>1271</v>
      </c>
      <c r="H6" s="150"/>
      <c r="I6" s="58"/>
      <c r="J6" s="58"/>
      <c r="K6" s="58" t="s">
        <v>1080</v>
      </c>
      <c r="L6" s="59"/>
    </row>
    <row r="7" spans="1:14" ht="15.75">
      <c r="A7" s="60" t="s">
        <v>220</v>
      </c>
      <c r="F7" s="57"/>
      <c r="G7" s="150" t="s">
        <v>1272</v>
      </c>
      <c r="H7" s="150"/>
      <c r="I7" s="58"/>
      <c r="J7" s="58"/>
      <c r="K7" s="58"/>
      <c r="L7" s="59"/>
    </row>
    <row r="8" spans="1:14" ht="18">
      <c r="A8" s="55" t="s">
        <v>1273</v>
      </c>
      <c r="F8" s="57"/>
      <c r="G8" s="58"/>
      <c r="H8" s="58"/>
      <c r="I8" s="58"/>
      <c r="J8" s="58"/>
      <c r="K8" s="58"/>
      <c r="L8" s="59"/>
    </row>
    <row r="9" spans="1:14" ht="18.75" thickBot="1">
      <c r="A9" s="61" t="s">
        <v>1111</v>
      </c>
      <c r="B9" s="62"/>
      <c r="C9" s="63"/>
      <c r="D9" s="64"/>
      <c r="E9" s="65" t="s">
        <v>1225</v>
      </c>
      <c r="F9" s="66"/>
      <c r="G9" s="67"/>
      <c r="H9" s="67"/>
      <c r="I9" s="67"/>
      <c r="J9" s="67"/>
      <c r="K9" s="67"/>
      <c r="L9" s="68"/>
    </row>
    <row r="10" spans="1:14" s="74" customFormat="1" ht="36.75" thickBot="1">
      <c r="A10" s="69" t="s">
        <v>57</v>
      </c>
      <c r="B10" s="69" t="s">
        <v>58</v>
      </c>
      <c r="C10" s="70" t="s">
        <v>59</v>
      </c>
      <c r="D10" s="71" t="s">
        <v>60</v>
      </c>
      <c r="E10" s="70" t="s">
        <v>61</v>
      </c>
      <c r="F10" s="72" t="s">
        <v>62</v>
      </c>
      <c r="G10" s="73" t="s">
        <v>63</v>
      </c>
      <c r="H10" s="73" t="s">
        <v>64</v>
      </c>
      <c r="I10" s="73" t="s">
        <v>65</v>
      </c>
      <c r="J10" s="73" t="s">
        <v>66</v>
      </c>
      <c r="K10" s="69" t="s">
        <v>78</v>
      </c>
      <c r="L10" s="71" t="s">
        <v>67</v>
      </c>
    </row>
    <row r="11" spans="1:14" s="74" customFormat="1" ht="18">
      <c r="A11" s="75"/>
      <c r="B11" s="76"/>
      <c r="C11" s="77" t="s">
        <v>25</v>
      </c>
      <c r="D11" s="78" t="s">
        <v>53</v>
      </c>
      <c r="E11" s="76"/>
      <c r="F11" s="76"/>
      <c r="G11" s="79"/>
      <c r="H11" s="79"/>
      <c r="I11" s="79"/>
      <c r="J11" s="79"/>
      <c r="K11" s="79"/>
      <c r="L11" s="80"/>
    </row>
    <row r="12" spans="1:14" s="87" customFormat="1" ht="18">
      <c r="A12" s="81" t="s">
        <v>68</v>
      </c>
      <c r="B12" s="82" t="s">
        <v>80</v>
      </c>
      <c r="C12" s="82" t="s">
        <v>221</v>
      </c>
      <c r="D12" s="83" t="s">
        <v>467</v>
      </c>
      <c r="E12" s="84" t="s">
        <v>42</v>
      </c>
      <c r="F12" s="85">
        <v>18.402000000000001</v>
      </c>
      <c r="G12" s="85"/>
      <c r="H12" s="85"/>
      <c r="I12" s="85"/>
      <c r="J12" s="85"/>
      <c r="K12" s="85"/>
      <c r="L12" s="86"/>
      <c r="N12" s="88"/>
    </row>
    <row r="13" spans="1:14" s="87" customFormat="1" ht="18">
      <c r="A13" s="81" t="s">
        <v>50</v>
      </c>
      <c r="B13" s="82"/>
      <c r="C13" s="82" t="s">
        <v>222</v>
      </c>
      <c r="D13" s="83" t="s">
        <v>468</v>
      </c>
      <c r="E13" s="84" t="s">
        <v>37</v>
      </c>
      <c r="F13" s="85">
        <v>348.74</v>
      </c>
      <c r="G13" s="85"/>
      <c r="H13" s="85"/>
      <c r="I13" s="85"/>
      <c r="J13" s="85"/>
      <c r="K13" s="85"/>
      <c r="L13" s="86"/>
      <c r="N13" s="88"/>
    </row>
    <row r="14" spans="1:14" s="87" customFormat="1" ht="18">
      <c r="A14" s="81" t="s">
        <v>50</v>
      </c>
      <c r="B14" s="82"/>
      <c r="C14" s="82" t="s">
        <v>223</v>
      </c>
      <c r="D14" s="83" t="s">
        <v>469</v>
      </c>
      <c r="E14" s="84" t="s">
        <v>37</v>
      </c>
      <c r="F14" s="85">
        <v>123.41999999999999</v>
      </c>
      <c r="G14" s="85"/>
      <c r="H14" s="85"/>
      <c r="I14" s="85"/>
      <c r="J14" s="85"/>
      <c r="K14" s="85"/>
      <c r="L14" s="86"/>
      <c r="N14" s="88"/>
    </row>
    <row r="15" spans="1:14" s="87" customFormat="1" ht="18">
      <c r="A15" s="81" t="s">
        <v>50</v>
      </c>
      <c r="B15" s="82"/>
      <c r="C15" s="82" t="s">
        <v>224</v>
      </c>
      <c r="D15" s="83" t="s">
        <v>718</v>
      </c>
      <c r="E15" s="84" t="s">
        <v>37</v>
      </c>
      <c r="F15" s="85">
        <v>30.491999999999997</v>
      </c>
      <c r="G15" s="85"/>
      <c r="H15" s="85"/>
      <c r="I15" s="85"/>
      <c r="J15" s="85"/>
      <c r="K15" s="85"/>
      <c r="L15" s="86"/>
      <c r="N15" s="88"/>
    </row>
    <row r="16" spans="1:14" s="87" customFormat="1" ht="18">
      <c r="A16" s="81" t="s">
        <v>68</v>
      </c>
      <c r="B16" s="82" t="s">
        <v>73</v>
      </c>
      <c r="C16" s="82" t="s">
        <v>225</v>
      </c>
      <c r="D16" s="83" t="s">
        <v>74</v>
      </c>
      <c r="E16" s="84" t="s">
        <v>42</v>
      </c>
      <c r="F16" s="85">
        <v>68.667199999999994</v>
      </c>
      <c r="G16" s="85"/>
      <c r="H16" s="85"/>
      <c r="I16" s="85"/>
      <c r="J16" s="85"/>
      <c r="K16" s="85"/>
      <c r="L16" s="86"/>
      <c r="N16" s="88"/>
    </row>
    <row r="17" spans="1:14" s="87" customFormat="1" ht="36">
      <c r="A17" s="81" t="s">
        <v>50</v>
      </c>
      <c r="B17" s="82"/>
      <c r="C17" s="82" t="s">
        <v>226</v>
      </c>
      <c r="D17" s="83" t="s">
        <v>75</v>
      </c>
      <c r="E17" s="84" t="s">
        <v>42</v>
      </c>
      <c r="F17" s="85">
        <v>68.667199999999994</v>
      </c>
      <c r="G17" s="85"/>
      <c r="H17" s="85"/>
      <c r="I17" s="85"/>
      <c r="J17" s="85"/>
      <c r="K17" s="85"/>
      <c r="L17" s="86"/>
      <c r="N17" s="88"/>
    </row>
    <row r="18" spans="1:14" s="87" customFormat="1" ht="18">
      <c r="A18" s="81" t="s">
        <v>68</v>
      </c>
      <c r="B18" s="82" t="s">
        <v>503</v>
      </c>
      <c r="C18" s="82" t="s">
        <v>501</v>
      </c>
      <c r="D18" s="83" t="s">
        <v>528</v>
      </c>
      <c r="E18" s="84" t="s">
        <v>135</v>
      </c>
      <c r="F18" s="85">
        <v>1365.19262</v>
      </c>
      <c r="G18" s="85"/>
      <c r="H18" s="85"/>
      <c r="I18" s="85"/>
      <c r="J18" s="85"/>
      <c r="K18" s="85"/>
      <c r="L18" s="86"/>
      <c r="N18" s="88"/>
    </row>
    <row r="19" spans="1:14" s="87" customFormat="1" ht="18">
      <c r="A19" s="81" t="s">
        <v>68</v>
      </c>
      <c r="B19" s="82" t="s">
        <v>717</v>
      </c>
      <c r="C19" s="82" t="s">
        <v>502</v>
      </c>
      <c r="D19" s="83" t="s">
        <v>802</v>
      </c>
      <c r="E19" s="84" t="s">
        <v>135</v>
      </c>
      <c r="F19" s="85">
        <f>F20</f>
        <v>1365.19262</v>
      </c>
      <c r="G19" s="85"/>
      <c r="H19" s="85"/>
      <c r="I19" s="85"/>
      <c r="J19" s="85"/>
      <c r="K19" s="85"/>
      <c r="L19" s="86"/>
      <c r="N19" s="88"/>
    </row>
    <row r="20" spans="1:14" s="87" customFormat="1" ht="36">
      <c r="A20" s="81" t="s">
        <v>71</v>
      </c>
      <c r="B20" s="82" t="s">
        <v>714</v>
      </c>
      <c r="C20" s="82" t="s">
        <v>804</v>
      </c>
      <c r="D20" s="83" t="s">
        <v>803</v>
      </c>
      <c r="E20" s="84" t="s">
        <v>135</v>
      </c>
      <c r="F20" s="85">
        <v>1365.19262</v>
      </c>
      <c r="G20" s="85"/>
      <c r="H20" s="85"/>
      <c r="I20" s="85"/>
      <c r="J20" s="85"/>
      <c r="K20" s="85"/>
      <c r="L20" s="86"/>
      <c r="N20" s="88"/>
    </row>
    <row r="21" spans="1:14" s="87" customFormat="1" ht="18">
      <c r="A21" s="89"/>
      <c r="B21" s="82"/>
      <c r="C21" s="90"/>
      <c r="D21" s="91" t="s">
        <v>24</v>
      </c>
      <c r="E21" s="92"/>
      <c r="F21" s="92"/>
      <c r="G21" s="93"/>
      <c r="H21" s="93"/>
      <c r="I21" s="93"/>
      <c r="J21" s="93"/>
      <c r="K21" s="93"/>
      <c r="L21" s="94"/>
      <c r="N21" s="88"/>
    </row>
    <row r="22" spans="1:14" s="87" customFormat="1" ht="18">
      <c r="A22" s="89"/>
      <c r="B22" s="82"/>
      <c r="C22" s="95" t="s">
        <v>26</v>
      </c>
      <c r="D22" s="96" t="s">
        <v>21</v>
      </c>
      <c r="E22" s="97"/>
      <c r="F22" s="97"/>
      <c r="G22" s="93"/>
      <c r="H22" s="93"/>
      <c r="I22" s="93"/>
      <c r="J22" s="93"/>
      <c r="K22" s="93"/>
      <c r="L22" s="93"/>
      <c r="M22" s="88"/>
      <c r="N22" s="88"/>
    </row>
    <row r="23" spans="1:14" s="87" customFormat="1" ht="18">
      <c r="A23" s="81" t="s">
        <v>70</v>
      </c>
      <c r="B23" s="82" t="s">
        <v>72</v>
      </c>
      <c r="C23" s="82" t="s">
        <v>227</v>
      </c>
      <c r="D23" s="83" t="s">
        <v>1085</v>
      </c>
      <c r="E23" s="84" t="s">
        <v>32</v>
      </c>
      <c r="F23" s="85">
        <v>12</v>
      </c>
      <c r="G23" s="85"/>
      <c r="H23" s="85"/>
      <c r="I23" s="85"/>
      <c r="J23" s="85"/>
      <c r="K23" s="85"/>
      <c r="L23" s="86"/>
      <c r="M23" s="88"/>
      <c r="N23" s="88"/>
    </row>
    <row r="24" spans="1:14" s="87" customFormat="1" ht="36">
      <c r="A24" s="81" t="s">
        <v>68</v>
      </c>
      <c r="B24" s="82" t="s">
        <v>34</v>
      </c>
      <c r="C24" s="82" t="s">
        <v>228</v>
      </c>
      <c r="D24" s="83" t="s">
        <v>715</v>
      </c>
      <c r="E24" s="84" t="s">
        <v>33</v>
      </c>
      <c r="F24" s="85">
        <v>1</v>
      </c>
      <c r="G24" s="85"/>
      <c r="H24" s="85"/>
      <c r="I24" s="85"/>
      <c r="J24" s="85"/>
      <c r="K24" s="85"/>
      <c r="L24" s="86"/>
      <c r="N24" s="88"/>
    </row>
    <row r="25" spans="1:14" s="87" customFormat="1" ht="36">
      <c r="A25" s="81" t="s">
        <v>68</v>
      </c>
      <c r="B25" s="82" t="s">
        <v>35</v>
      </c>
      <c r="C25" s="82" t="s">
        <v>229</v>
      </c>
      <c r="D25" s="83" t="s">
        <v>716</v>
      </c>
      <c r="E25" s="84" t="s">
        <v>33</v>
      </c>
      <c r="F25" s="85">
        <v>1</v>
      </c>
      <c r="G25" s="85"/>
      <c r="H25" s="85"/>
      <c r="I25" s="85"/>
      <c r="J25" s="85"/>
      <c r="K25" s="85"/>
      <c r="L25" s="86"/>
      <c r="N25" s="88"/>
    </row>
    <row r="26" spans="1:14" s="87" customFormat="1" ht="18">
      <c r="A26" s="81" t="s">
        <v>71</v>
      </c>
      <c r="B26" s="82" t="s">
        <v>1220</v>
      </c>
      <c r="C26" s="82" t="s">
        <v>230</v>
      </c>
      <c r="D26" s="83" t="s">
        <v>36</v>
      </c>
      <c r="E26" s="84" t="s">
        <v>37</v>
      </c>
      <c r="F26" s="85">
        <v>6</v>
      </c>
      <c r="G26" s="85"/>
      <c r="H26" s="85"/>
      <c r="I26" s="85"/>
      <c r="J26" s="85"/>
      <c r="K26" s="85"/>
      <c r="L26" s="86"/>
      <c r="N26" s="88"/>
    </row>
    <row r="27" spans="1:14" s="87" customFormat="1" ht="36">
      <c r="A27" s="81" t="s">
        <v>68</v>
      </c>
      <c r="B27" s="82" t="s">
        <v>81</v>
      </c>
      <c r="C27" s="82" t="s">
        <v>231</v>
      </c>
      <c r="D27" s="83" t="s">
        <v>76</v>
      </c>
      <c r="E27" s="84" t="s">
        <v>1</v>
      </c>
      <c r="F27" s="85">
        <v>276.14999999999998</v>
      </c>
      <c r="G27" s="85"/>
      <c r="H27" s="85"/>
      <c r="I27" s="85"/>
      <c r="J27" s="85"/>
      <c r="K27" s="85"/>
      <c r="L27" s="86"/>
      <c r="N27" s="88"/>
    </row>
    <row r="28" spans="1:14" s="87" customFormat="1" ht="18">
      <c r="A28" s="89"/>
      <c r="B28" s="82"/>
      <c r="C28" s="90"/>
      <c r="D28" s="91" t="s">
        <v>24</v>
      </c>
      <c r="E28" s="92"/>
      <c r="F28" s="92"/>
      <c r="G28" s="93"/>
      <c r="H28" s="93"/>
      <c r="I28" s="98"/>
      <c r="J28" s="98"/>
      <c r="K28" s="98"/>
      <c r="L28" s="94"/>
      <c r="N28" s="88"/>
    </row>
    <row r="29" spans="1:14" s="87" customFormat="1" ht="18">
      <c r="A29" s="89"/>
      <c r="B29" s="82"/>
      <c r="C29" s="95" t="s">
        <v>27</v>
      </c>
      <c r="D29" s="96" t="s">
        <v>22</v>
      </c>
      <c r="E29" s="97"/>
      <c r="F29" s="97"/>
      <c r="G29" s="93"/>
      <c r="H29" s="93"/>
      <c r="I29" s="93"/>
      <c r="J29" s="93"/>
      <c r="K29" s="93"/>
      <c r="L29" s="93"/>
      <c r="N29" s="88"/>
    </row>
    <row r="30" spans="1:14" s="87" customFormat="1" ht="18">
      <c r="A30" s="81" t="s">
        <v>68</v>
      </c>
      <c r="B30" s="82" t="s">
        <v>44</v>
      </c>
      <c r="C30" s="82" t="s">
        <v>232</v>
      </c>
      <c r="D30" s="83" t="s">
        <v>43</v>
      </c>
      <c r="E30" s="84" t="s">
        <v>37</v>
      </c>
      <c r="F30" s="85">
        <v>98.006</v>
      </c>
      <c r="G30" s="85"/>
      <c r="H30" s="85"/>
      <c r="I30" s="85"/>
      <c r="J30" s="85"/>
      <c r="K30" s="85"/>
      <c r="L30" s="86"/>
      <c r="N30" s="88"/>
    </row>
    <row r="31" spans="1:14" s="87" customFormat="1" ht="18">
      <c r="A31" s="81" t="s">
        <v>68</v>
      </c>
      <c r="B31" s="82" t="s">
        <v>46</v>
      </c>
      <c r="C31" s="82" t="s">
        <v>233</v>
      </c>
      <c r="D31" s="83" t="s">
        <v>45</v>
      </c>
      <c r="E31" s="84" t="s">
        <v>42</v>
      </c>
      <c r="F31" s="85">
        <v>119.45699999999999</v>
      </c>
      <c r="G31" s="85"/>
      <c r="H31" s="85"/>
      <c r="I31" s="85"/>
      <c r="J31" s="85"/>
      <c r="K31" s="85"/>
      <c r="L31" s="86"/>
      <c r="N31" s="88"/>
    </row>
    <row r="32" spans="1:14" s="87" customFormat="1" ht="18">
      <c r="A32" s="81" t="s">
        <v>68</v>
      </c>
      <c r="B32" s="82" t="s">
        <v>48</v>
      </c>
      <c r="C32" s="82" t="s">
        <v>234</v>
      </c>
      <c r="D32" s="83" t="s">
        <v>47</v>
      </c>
      <c r="E32" s="84" t="s">
        <v>42</v>
      </c>
      <c r="F32" s="36">
        <v>69.274599999999992</v>
      </c>
      <c r="G32" s="85"/>
      <c r="H32" s="85"/>
      <c r="I32" s="85"/>
      <c r="J32" s="85"/>
      <c r="K32" s="85"/>
      <c r="L32" s="86"/>
      <c r="N32" s="88"/>
    </row>
    <row r="33" spans="1:14" s="87" customFormat="1" ht="36">
      <c r="A33" s="81" t="s">
        <v>68</v>
      </c>
      <c r="B33" s="82" t="s">
        <v>38</v>
      </c>
      <c r="C33" s="82" t="s">
        <v>235</v>
      </c>
      <c r="D33" s="83" t="s">
        <v>82</v>
      </c>
      <c r="E33" s="84" t="s">
        <v>37</v>
      </c>
      <c r="F33" s="36">
        <f>246.5*1.05</f>
        <v>258.82499999999999</v>
      </c>
      <c r="G33" s="85"/>
      <c r="H33" s="85"/>
      <c r="I33" s="85"/>
      <c r="J33" s="85"/>
      <c r="K33" s="85"/>
      <c r="L33" s="86"/>
      <c r="N33" s="88"/>
    </row>
    <row r="34" spans="1:14" s="87" customFormat="1" ht="36">
      <c r="A34" s="81" t="s">
        <v>68</v>
      </c>
      <c r="B34" s="82" t="s">
        <v>40</v>
      </c>
      <c r="C34" s="82" t="s">
        <v>236</v>
      </c>
      <c r="D34" s="83" t="s">
        <v>83</v>
      </c>
      <c r="E34" s="84" t="s">
        <v>39</v>
      </c>
      <c r="F34" s="36">
        <v>2514.1663800000001</v>
      </c>
      <c r="G34" s="85"/>
      <c r="H34" s="85"/>
      <c r="I34" s="85"/>
      <c r="J34" s="85"/>
      <c r="K34" s="85"/>
      <c r="L34" s="86"/>
      <c r="N34" s="88"/>
    </row>
    <row r="35" spans="1:14" s="87" customFormat="1" ht="36">
      <c r="A35" s="81"/>
      <c r="B35" s="82" t="s">
        <v>1245</v>
      </c>
      <c r="C35" s="82" t="s">
        <v>237</v>
      </c>
      <c r="D35" s="46" t="s">
        <v>1244</v>
      </c>
      <c r="E35" s="84" t="s">
        <v>39</v>
      </c>
      <c r="F35" s="36">
        <v>540</v>
      </c>
      <c r="G35" s="85"/>
      <c r="H35" s="85"/>
      <c r="I35" s="85"/>
      <c r="J35" s="85"/>
      <c r="K35" s="85"/>
      <c r="L35" s="86"/>
      <c r="N35" s="88"/>
    </row>
    <row r="36" spans="1:14" s="87" customFormat="1" ht="36">
      <c r="A36" s="81" t="s">
        <v>68</v>
      </c>
      <c r="B36" s="82" t="s">
        <v>84</v>
      </c>
      <c r="C36" s="82" t="s">
        <v>238</v>
      </c>
      <c r="D36" s="83" t="s">
        <v>85</v>
      </c>
      <c r="E36" s="84" t="s">
        <v>39</v>
      </c>
      <c r="F36" s="36">
        <v>21.8</v>
      </c>
      <c r="G36" s="85"/>
      <c r="H36" s="85"/>
      <c r="I36" s="85"/>
      <c r="J36" s="85"/>
      <c r="K36" s="85"/>
      <c r="L36" s="86"/>
      <c r="N36" s="88"/>
    </row>
    <row r="37" spans="1:14" s="87" customFormat="1" ht="18">
      <c r="A37" s="81" t="s">
        <v>50</v>
      </c>
      <c r="B37" s="82" t="s">
        <v>1106</v>
      </c>
      <c r="C37" s="82" t="s">
        <v>239</v>
      </c>
      <c r="D37" s="83" t="s">
        <v>1071</v>
      </c>
      <c r="E37" s="84" t="s">
        <v>202</v>
      </c>
      <c r="F37" s="36">
        <v>6372</v>
      </c>
      <c r="G37" s="85"/>
      <c r="H37" s="85"/>
      <c r="I37" s="85"/>
      <c r="J37" s="85"/>
      <c r="K37" s="85"/>
      <c r="L37" s="86"/>
      <c r="N37" s="88"/>
    </row>
    <row r="38" spans="1:14" s="87" customFormat="1" ht="36">
      <c r="A38" s="81" t="s">
        <v>50</v>
      </c>
      <c r="B38" s="82"/>
      <c r="C38" s="82" t="s">
        <v>240</v>
      </c>
      <c r="D38" s="83" t="s">
        <v>896</v>
      </c>
      <c r="E38" s="84" t="s">
        <v>135</v>
      </c>
      <c r="F38" s="36">
        <v>39</v>
      </c>
      <c r="G38" s="85"/>
      <c r="H38" s="85"/>
      <c r="I38" s="85"/>
      <c r="J38" s="85"/>
      <c r="K38" s="85"/>
      <c r="L38" s="86"/>
      <c r="N38" s="88"/>
    </row>
    <row r="39" spans="1:14" s="87" customFormat="1" ht="18">
      <c r="A39" s="81" t="s">
        <v>71</v>
      </c>
      <c r="B39" s="82" t="s">
        <v>1028</v>
      </c>
      <c r="C39" s="82" t="s">
        <v>241</v>
      </c>
      <c r="D39" s="83" t="s">
        <v>1070</v>
      </c>
      <c r="E39" s="84" t="s">
        <v>141</v>
      </c>
      <c r="F39" s="36">
        <f>376*0.5</f>
        <v>188</v>
      </c>
      <c r="G39" s="85"/>
      <c r="H39" s="85"/>
      <c r="I39" s="85"/>
      <c r="J39" s="85"/>
      <c r="K39" s="85"/>
      <c r="L39" s="86"/>
      <c r="N39" s="88"/>
    </row>
    <row r="40" spans="1:14" s="87" customFormat="1" ht="18">
      <c r="A40" s="81" t="s">
        <v>68</v>
      </c>
      <c r="B40" s="82" t="s">
        <v>41</v>
      </c>
      <c r="C40" s="82" t="s">
        <v>242</v>
      </c>
      <c r="D40" s="83" t="s">
        <v>86</v>
      </c>
      <c r="E40" s="84" t="s">
        <v>37</v>
      </c>
      <c r="F40" s="36">
        <v>98.006</v>
      </c>
      <c r="G40" s="85"/>
      <c r="H40" s="85"/>
      <c r="I40" s="85"/>
      <c r="J40" s="85"/>
      <c r="K40" s="85"/>
      <c r="L40" s="86"/>
      <c r="N40" s="88"/>
    </row>
    <row r="41" spans="1:14" s="87" customFormat="1" ht="36">
      <c r="A41" s="81" t="s">
        <v>68</v>
      </c>
      <c r="B41" s="82" t="s">
        <v>87</v>
      </c>
      <c r="C41" s="82" t="s">
        <v>895</v>
      </c>
      <c r="D41" s="83" t="s">
        <v>903</v>
      </c>
      <c r="E41" s="84" t="s">
        <v>135</v>
      </c>
      <c r="F41" s="85">
        <f>204</f>
        <v>204</v>
      </c>
      <c r="G41" s="85"/>
      <c r="H41" s="85"/>
      <c r="I41" s="85"/>
      <c r="J41" s="85"/>
      <c r="K41" s="85"/>
      <c r="L41" s="86"/>
      <c r="N41" s="88"/>
    </row>
    <row r="42" spans="1:14" s="87" customFormat="1" ht="18">
      <c r="A42" s="81" t="s">
        <v>68</v>
      </c>
      <c r="B42" s="82" t="s">
        <v>900</v>
      </c>
      <c r="C42" s="82" t="s">
        <v>901</v>
      </c>
      <c r="D42" s="83" t="s">
        <v>898</v>
      </c>
      <c r="E42" s="84" t="s">
        <v>42</v>
      </c>
      <c r="F42" s="85">
        <v>30.150000000000006</v>
      </c>
      <c r="G42" s="85"/>
      <c r="H42" s="85"/>
      <c r="I42" s="85"/>
      <c r="J42" s="85"/>
      <c r="K42" s="85"/>
      <c r="L42" s="86"/>
      <c r="N42" s="88"/>
    </row>
    <row r="43" spans="1:14" s="87" customFormat="1" ht="18">
      <c r="A43" s="81" t="s">
        <v>50</v>
      </c>
      <c r="B43" s="82" t="s">
        <v>720</v>
      </c>
      <c r="C43" s="82" t="s">
        <v>1079</v>
      </c>
      <c r="D43" s="83" t="s">
        <v>77</v>
      </c>
      <c r="E43" s="84" t="s">
        <v>42</v>
      </c>
      <c r="F43" s="85">
        <f>F41+F42</f>
        <v>234.15</v>
      </c>
      <c r="G43" s="85"/>
      <c r="H43" s="85"/>
      <c r="I43" s="85"/>
      <c r="J43" s="85"/>
      <c r="K43" s="85"/>
      <c r="L43" s="86"/>
      <c r="N43" s="88"/>
    </row>
    <row r="44" spans="1:14" s="87" customFormat="1" ht="36">
      <c r="A44" s="81" t="s">
        <v>68</v>
      </c>
      <c r="B44" s="82" t="s">
        <v>197</v>
      </c>
      <c r="C44" s="82" t="s">
        <v>1266</v>
      </c>
      <c r="D44" s="83" t="s">
        <v>196</v>
      </c>
      <c r="E44" s="84" t="s">
        <v>42</v>
      </c>
      <c r="F44" s="85">
        <v>7.1176000000000004</v>
      </c>
      <c r="G44" s="85"/>
      <c r="H44" s="85"/>
      <c r="I44" s="85"/>
      <c r="J44" s="85"/>
      <c r="K44" s="85"/>
      <c r="L44" s="86"/>
      <c r="N44" s="88"/>
    </row>
    <row r="45" spans="1:14" s="87" customFormat="1" ht="72">
      <c r="A45" s="81" t="s">
        <v>50</v>
      </c>
      <c r="B45" s="82"/>
      <c r="C45" s="82" t="s">
        <v>1269</v>
      </c>
      <c r="D45" s="83" t="s">
        <v>1270</v>
      </c>
      <c r="E45" s="84" t="s">
        <v>930</v>
      </c>
      <c r="F45" s="85">
        <v>1</v>
      </c>
      <c r="G45" s="85"/>
      <c r="H45" s="85"/>
      <c r="I45" s="85"/>
      <c r="J45" s="85"/>
      <c r="K45" s="85"/>
      <c r="L45" s="86"/>
      <c r="N45" s="88"/>
    </row>
    <row r="46" spans="1:14" s="87" customFormat="1" ht="18">
      <c r="A46" s="89"/>
      <c r="B46" s="82"/>
      <c r="C46" s="90"/>
      <c r="D46" s="91" t="s">
        <v>24</v>
      </c>
      <c r="E46" s="92"/>
      <c r="F46" s="92"/>
      <c r="G46" s="93"/>
      <c r="H46" s="93"/>
      <c r="I46" s="98"/>
      <c r="J46" s="98"/>
      <c r="K46" s="98"/>
      <c r="L46" s="94"/>
      <c r="N46" s="88"/>
    </row>
    <row r="47" spans="1:14" s="87" customFormat="1" ht="18">
      <c r="A47" s="89"/>
      <c r="B47" s="82"/>
      <c r="C47" s="95" t="s">
        <v>28</v>
      </c>
      <c r="D47" s="96" t="s">
        <v>526</v>
      </c>
      <c r="E47" s="97"/>
      <c r="F47" s="97"/>
      <c r="G47" s="93"/>
      <c r="H47" s="93"/>
      <c r="I47" s="93"/>
      <c r="J47" s="93"/>
      <c r="K47" s="93"/>
      <c r="L47" s="93"/>
      <c r="N47" s="88"/>
    </row>
    <row r="48" spans="1:14" s="87" customFormat="1" ht="18">
      <c r="A48" s="81" t="s">
        <v>68</v>
      </c>
      <c r="B48" s="82" t="s">
        <v>44</v>
      </c>
      <c r="C48" s="82" t="s">
        <v>243</v>
      </c>
      <c r="D48" s="83" t="s">
        <v>43</v>
      </c>
      <c r="E48" s="84" t="s">
        <v>37</v>
      </c>
      <c r="F48" s="85">
        <f>F53</f>
        <v>74</v>
      </c>
      <c r="G48" s="85"/>
      <c r="H48" s="85"/>
      <c r="I48" s="85"/>
      <c r="J48" s="85"/>
      <c r="K48" s="85"/>
      <c r="L48" s="86"/>
      <c r="N48" s="88"/>
    </row>
    <row r="49" spans="1:14" s="87" customFormat="1" ht="18">
      <c r="A49" s="81" t="s">
        <v>68</v>
      </c>
      <c r="B49" s="82" t="s">
        <v>46</v>
      </c>
      <c r="C49" s="82" t="s">
        <v>244</v>
      </c>
      <c r="D49" s="83" t="s">
        <v>45</v>
      </c>
      <c r="E49" s="84" t="s">
        <v>42</v>
      </c>
      <c r="F49" s="85">
        <f>(1.75*0.3+0.3*0.3)*43*1.1</f>
        <v>29.089500000000001</v>
      </c>
      <c r="G49" s="85"/>
      <c r="H49" s="85"/>
      <c r="I49" s="85"/>
      <c r="J49" s="85"/>
      <c r="K49" s="85"/>
      <c r="L49" s="86"/>
      <c r="N49" s="88"/>
    </row>
    <row r="50" spans="1:14" s="87" customFormat="1" ht="18">
      <c r="A50" s="81" t="s">
        <v>68</v>
      </c>
      <c r="B50" s="82" t="s">
        <v>48</v>
      </c>
      <c r="C50" s="82" t="s">
        <v>245</v>
      </c>
      <c r="D50" s="83" t="s">
        <v>47</v>
      </c>
      <c r="E50" s="84" t="s">
        <v>42</v>
      </c>
      <c r="F50" s="85">
        <f>0.1*F49</f>
        <v>2.9089500000000004</v>
      </c>
      <c r="G50" s="85"/>
      <c r="H50" s="85"/>
      <c r="I50" s="85"/>
      <c r="J50" s="85"/>
      <c r="K50" s="85"/>
      <c r="L50" s="86"/>
      <c r="N50" s="88"/>
    </row>
    <row r="51" spans="1:14" s="87" customFormat="1" ht="36">
      <c r="A51" s="81" t="s">
        <v>68</v>
      </c>
      <c r="B51" s="82" t="s">
        <v>38</v>
      </c>
      <c r="C51" s="82" t="s">
        <v>246</v>
      </c>
      <c r="D51" s="83" t="s">
        <v>82</v>
      </c>
      <c r="E51" s="84" t="s">
        <v>37</v>
      </c>
      <c r="F51" s="85">
        <v>148</v>
      </c>
      <c r="G51" s="85"/>
      <c r="H51" s="85"/>
      <c r="I51" s="85"/>
      <c r="J51" s="85"/>
      <c r="K51" s="85"/>
      <c r="L51" s="86"/>
      <c r="N51" s="88"/>
    </row>
    <row r="52" spans="1:14" s="87" customFormat="1" ht="36">
      <c r="A52" s="81" t="s">
        <v>68</v>
      </c>
      <c r="B52" s="82" t="s">
        <v>40</v>
      </c>
      <c r="C52" s="82" t="s">
        <v>247</v>
      </c>
      <c r="D52" s="83" t="s">
        <v>83</v>
      </c>
      <c r="E52" s="84" t="s">
        <v>39</v>
      </c>
      <c r="F52" s="85">
        <v>2497</v>
      </c>
      <c r="G52" s="85"/>
      <c r="H52" s="85"/>
      <c r="I52" s="85"/>
      <c r="J52" s="85"/>
      <c r="K52" s="85"/>
      <c r="L52" s="86"/>
      <c r="N52" s="88"/>
    </row>
    <row r="53" spans="1:14" s="87" customFormat="1" ht="18">
      <c r="A53" s="81" t="s">
        <v>68</v>
      </c>
      <c r="B53" s="82" t="s">
        <v>41</v>
      </c>
      <c r="C53" s="82" t="s">
        <v>248</v>
      </c>
      <c r="D53" s="83" t="s">
        <v>86</v>
      </c>
      <c r="E53" s="84" t="s">
        <v>37</v>
      </c>
      <c r="F53" s="85">
        <v>74</v>
      </c>
      <c r="G53" s="85"/>
      <c r="H53" s="85"/>
      <c r="I53" s="85"/>
      <c r="J53" s="85"/>
      <c r="K53" s="85"/>
      <c r="L53" s="86"/>
      <c r="N53" s="88"/>
    </row>
    <row r="54" spans="1:14" s="87" customFormat="1" ht="18">
      <c r="A54" s="81" t="s">
        <v>68</v>
      </c>
      <c r="B54" s="82" t="s">
        <v>899</v>
      </c>
      <c r="C54" s="82" t="s">
        <v>249</v>
      </c>
      <c r="D54" s="83" t="s">
        <v>897</v>
      </c>
      <c r="E54" s="84" t="s">
        <v>42</v>
      </c>
      <c r="F54" s="85">
        <v>37</v>
      </c>
      <c r="G54" s="85"/>
      <c r="H54" s="85"/>
      <c r="I54" s="85"/>
      <c r="J54" s="85"/>
      <c r="K54" s="85"/>
      <c r="L54" s="86"/>
      <c r="N54" s="88"/>
    </row>
    <row r="55" spans="1:14" s="87" customFormat="1" ht="18">
      <c r="A55" s="81" t="s">
        <v>50</v>
      </c>
      <c r="B55" s="82" t="s">
        <v>719</v>
      </c>
      <c r="C55" s="82" t="s">
        <v>250</v>
      </c>
      <c r="D55" s="83" t="s">
        <v>77</v>
      </c>
      <c r="E55" s="84" t="s">
        <v>42</v>
      </c>
      <c r="F55" s="85">
        <v>37</v>
      </c>
      <c r="G55" s="85"/>
      <c r="H55" s="85"/>
      <c r="I55" s="85"/>
      <c r="J55" s="85"/>
      <c r="K55" s="85"/>
      <c r="L55" s="86"/>
      <c r="N55" s="88"/>
    </row>
    <row r="56" spans="1:14" s="87" customFormat="1" ht="18">
      <c r="A56" s="89"/>
      <c r="B56" s="82"/>
      <c r="C56" s="90"/>
      <c r="D56" s="91" t="s">
        <v>24</v>
      </c>
      <c r="E56" s="92"/>
      <c r="F56" s="92"/>
      <c r="G56" s="93"/>
      <c r="H56" s="93"/>
      <c r="I56" s="98"/>
      <c r="J56" s="98"/>
      <c r="K56" s="98"/>
      <c r="L56" s="94"/>
      <c r="N56" s="88"/>
    </row>
    <row r="57" spans="1:14" s="87" customFormat="1" ht="18">
      <c r="A57" s="89"/>
      <c r="B57" s="82"/>
      <c r="C57" s="95" t="s">
        <v>29</v>
      </c>
      <c r="D57" s="96" t="s">
        <v>179</v>
      </c>
      <c r="E57" s="97"/>
      <c r="F57" s="97"/>
      <c r="G57" s="93"/>
      <c r="H57" s="93"/>
      <c r="I57" s="93"/>
      <c r="J57" s="93"/>
      <c r="K57" s="93"/>
      <c r="L57" s="93"/>
      <c r="N57" s="88"/>
    </row>
    <row r="58" spans="1:14" s="87" customFormat="1" ht="18">
      <c r="A58" s="89"/>
      <c r="B58" s="82"/>
      <c r="C58" s="95" t="s">
        <v>49</v>
      </c>
      <c r="D58" s="96" t="s">
        <v>22</v>
      </c>
      <c r="E58" s="97"/>
      <c r="F58" s="97"/>
      <c r="G58" s="93"/>
      <c r="H58" s="93"/>
      <c r="I58" s="93"/>
      <c r="J58" s="93"/>
      <c r="K58" s="93"/>
      <c r="L58" s="93"/>
      <c r="N58" s="88"/>
    </row>
    <row r="59" spans="1:14" s="87" customFormat="1" ht="18">
      <c r="A59" s="81" t="s">
        <v>68</v>
      </c>
      <c r="B59" s="82" t="s">
        <v>44</v>
      </c>
      <c r="C59" s="82" t="s">
        <v>251</v>
      </c>
      <c r="D59" s="83" t="s">
        <v>43</v>
      </c>
      <c r="E59" s="84" t="s">
        <v>37</v>
      </c>
      <c r="F59" s="36">
        <f>F64</f>
        <v>25</v>
      </c>
      <c r="G59" s="85"/>
      <c r="H59" s="85"/>
      <c r="I59" s="85"/>
      <c r="J59" s="85"/>
      <c r="K59" s="85"/>
      <c r="L59" s="86"/>
      <c r="N59" s="88"/>
    </row>
    <row r="60" spans="1:14" s="87" customFormat="1" ht="18">
      <c r="A60" s="81" t="s">
        <v>68</v>
      </c>
      <c r="B60" s="82" t="s">
        <v>46</v>
      </c>
      <c r="C60" s="82" t="s">
        <v>252</v>
      </c>
      <c r="D60" s="83" t="s">
        <v>45</v>
      </c>
      <c r="E60" s="84" t="s">
        <v>42</v>
      </c>
      <c r="F60" s="36">
        <v>26</v>
      </c>
      <c r="G60" s="85"/>
      <c r="H60" s="85"/>
      <c r="I60" s="85"/>
      <c r="J60" s="85"/>
      <c r="K60" s="85"/>
      <c r="L60" s="86"/>
      <c r="N60" s="88"/>
    </row>
    <row r="61" spans="1:14" s="87" customFormat="1" ht="36">
      <c r="A61" s="81" t="s">
        <v>68</v>
      </c>
      <c r="B61" s="82" t="s">
        <v>38</v>
      </c>
      <c r="C61" s="82" t="s">
        <v>253</v>
      </c>
      <c r="D61" s="83" t="s">
        <v>82</v>
      </c>
      <c r="E61" s="84" t="s">
        <v>37</v>
      </c>
      <c r="F61" s="36">
        <v>18.5</v>
      </c>
      <c r="G61" s="85"/>
      <c r="H61" s="85"/>
      <c r="I61" s="85"/>
      <c r="J61" s="85"/>
      <c r="K61" s="85"/>
      <c r="L61" s="86"/>
      <c r="N61" s="88"/>
    </row>
    <row r="62" spans="1:14" s="87" customFormat="1" ht="36">
      <c r="A62" s="81" t="s">
        <v>68</v>
      </c>
      <c r="B62" s="82" t="s">
        <v>40</v>
      </c>
      <c r="C62" s="82" t="s">
        <v>254</v>
      </c>
      <c r="D62" s="83" t="s">
        <v>83</v>
      </c>
      <c r="E62" s="84" t="s">
        <v>39</v>
      </c>
      <c r="F62" s="36">
        <v>311.14</v>
      </c>
      <c r="G62" s="85"/>
      <c r="H62" s="85"/>
      <c r="I62" s="85"/>
      <c r="J62" s="85"/>
      <c r="K62" s="85"/>
      <c r="L62" s="86"/>
      <c r="N62" s="88"/>
    </row>
    <row r="63" spans="1:14" s="87" customFormat="1" ht="36">
      <c r="A63" s="81"/>
      <c r="B63" s="82" t="s">
        <v>1245</v>
      </c>
      <c r="C63" s="82" t="s">
        <v>255</v>
      </c>
      <c r="D63" s="46" t="s">
        <v>1244</v>
      </c>
      <c r="E63" s="84" t="s">
        <v>39</v>
      </c>
      <c r="F63" s="36">
        <v>544</v>
      </c>
      <c r="G63" s="85"/>
      <c r="H63" s="85"/>
      <c r="I63" s="85"/>
      <c r="J63" s="85"/>
      <c r="K63" s="85"/>
      <c r="L63" s="86"/>
      <c r="N63" s="88"/>
    </row>
    <row r="64" spans="1:14" s="87" customFormat="1" ht="18">
      <c r="A64" s="81" t="s">
        <v>68</v>
      </c>
      <c r="B64" s="82" t="s">
        <v>41</v>
      </c>
      <c r="C64" s="82" t="s">
        <v>256</v>
      </c>
      <c r="D64" s="83" t="s">
        <v>86</v>
      </c>
      <c r="E64" s="84" t="s">
        <v>37</v>
      </c>
      <c r="F64" s="36">
        <v>25</v>
      </c>
      <c r="G64" s="85"/>
      <c r="H64" s="85"/>
      <c r="I64" s="85"/>
      <c r="J64" s="85"/>
      <c r="K64" s="85"/>
      <c r="L64" s="86"/>
      <c r="N64" s="88"/>
    </row>
    <row r="65" spans="1:14" s="87" customFormat="1" ht="18">
      <c r="A65" s="81" t="s">
        <v>68</v>
      </c>
      <c r="B65" s="82" t="s">
        <v>1069</v>
      </c>
      <c r="C65" s="82" t="s">
        <v>257</v>
      </c>
      <c r="D65" s="83" t="s">
        <v>1068</v>
      </c>
      <c r="E65" s="84" t="s">
        <v>42</v>
      </c>
      <c r="F65" s="36">
        <f>(0.9*3.14*2.35*2.35+0.6*3.14*3.41*3.41/4)*1.05</f>
        <v>22.137591105000002</v>
      </c>
      <c r="G65" s="85"/>
      <c r="H65" s="85"/>
      <c r="I65" s="85"/>
      <c r="J65" s="85"/>
      <c r="K65" s="85"/>
      <c r="L65" s="86"/>
      <c r="N65" s="88"/>
    </row>
    <row r="66" spans="1:14" s="87" customFormat="1" ht="18">
      <c r="A66" s="81" t="s">
        <v>50</v>
      </c>
      <c r="B66" s="82" t="s">
        <v>719</v>
      </c>
      <c r="C66" s="82" t="s">
        <v>1268</v>
      </c>
      <c r="D66" s="83" t="s">
        <v>77</v>
      </c>
      <c r="E66" s="84" t="s">
        <v>42</v>
      </c>
      <c r="F66" s="36">
        <f>F65</f>
        <v>22.137591105000002</v>
      </c>
      <c r="G66" s="85"/>
      <c r="H66" s="85"/>
      <c r="I66" s="85"/>
      <c r="J66" s="85"/>
      <c r="K66" s="85"/>
      <c r="L66" s="86"/>
      <c r="N66" s="88"/>
    </row>
    <row r="67" spans="1:14" s="87" customFormat="1" ht="18">
      <c r="A67" s="89"/>
      <c r="B67" s="82"/>
      <c r="C67" s="95" t="s">
        <v>194</v>
      </c>
      <c r="D67" s="96" t="s">
        <v>79</v>
      </c>
      <c r="E67" s="97"/>
      <c r="F67" s="97"/>
      <c r="G67" s="93"/>
      <c r="H67" s="93"/>
      <c r="I67" s="85"/>
      <c r="J67" s="85"/>
      <c r="K67" s="85"/>
      <c r="L67" s="86"/>
      <c r="N67" s="88"/>
    </row>
    <row r="68" spans="1:14" s="87" customFormat="1" ht="234">
      <c r="A68" s="81" t="s">
        <v>50</v>
      </c>
      <c r="B68" s="82"/>
      <c r="C68" s="82" t="s">
        <v>258</v>
      </c>
      <c r="D68" s="83" t="s">
        <v>1112</v>
      </c>
      <c r="E68" s="84" t="s">
        <v>122</v>
      </c>
      <c r="F68" s="36">
        <v>1</v>
      </c>
      <c r="G68" s="85"/>
      <c r="H68" s="85"/>
      <c r="I68" s="85"/>
      <c r="J68" s="85"/>
      <c r="K68" s="85"/>
      <c r="L68" s="86"/>
      <c r="N68" s="88"/>
    </row>
    <row r="69" spans="1:14" s="87" customFormat="1" ht="36">
      <c r="A69" s="81" t="s">
        <v>68</v>
      </c>
      <c r="B69" s="82" t="s">
        <v>40</v>
      </c>
      <c r="C69" s="82" t="s">
        <v>259</v>
      </c>
      <c r="D69" s="83" t="s">
        <v>83</v>
      </c>
      <c r="E69" s="84" t="s">
        <v>39</v>
      </c>
      <c r="F69" s="36">
        <v>5595</v>
      </c>
      <c r="G69" s="85"/>
      <c r="H69" s="85"/>
      <c r="I69" s="85"/>
      <c r="J69" s="85"/>
      <c r="K69" s="85"/>
      <c r="L69" s="86"/>
      <c r="N69" s="88"/>
    </row>
    <row r="70" spans="1:14" s="87" customFormat="1" ht="18">
      <c r="A70" s="81" t="s">
        <v>68</v>
      </c>
      <c r="B70" s="82" t="s">
        <v>899</v>
      </c>
      <c r="C70" s="82" t="s">
        <v>260</v>
      </c>
      <c r="D70" s="83" t="s">
        <v>897</v>
      </c>
      <c r="E70" s="84" t="s">
        <v>135</v>
      </c>
      <c r="F70" s="36">
        <v>62</v>
      </c>
      <c r="G70" s="85"/>
      <c r="H70" s="85"/>
      <c r="I70" s="85"/>
      <c r="J70" s="85"/>
      <c r="K70" s="85"/>
      <c r="L70" s="86"/>
      <c r="N70" s="88"/>
    </row>
    <row r="71" spans="1:14" s="87" customFormat="1" ht="18">
      <c r="A71" s="81" t="s">
        <v>71</v>
      </c>
      <c r="B71" s="82">
        <v>111606</v>
      </c>
      <c r="C71" s="82" t="s">
        <v>261</v>
      </c>
      <c r="D71" s="83" t="s">
        <v>92</v>
      </c>
      <c r="E71" s="84" t="s">
        <v>135</v>
      </c>
      <c r="F71" s="85">
        <f>F70</f>
        <v>62</v>
      </c>
      <c r="G71" s="85"/>
      <c r="H71" s="85"/>
      <c r="I71" s="85"/>
      <c r="J71" s="85"/>
      <c r="K71" s="85"/>
      <c r="L71" s="86"/>
      <c r="N71" s="88"/>
    </row>
    <row r="72" spans="1:14" s="87" customFormat="1" ht="18">
      <c r="A72" s="89"/>
      <c r="B72" s="82"/>
      <c r="C72" s="95" t="s">
        <v>922</v>
      </c>
      <c r="D72" s="96" t="s">
        <v>117</v>
      </c>
      <c r="E72" s="97"/>
      <c r="F72" s="97"/>
      <c r="G72" s="93"/>
      <c r="H72" s="93"/>
      <c r="I72" s="85"/>
      <c r="J72" s="85"/>
      <c r="K72" s="85"/>
      <c r="L72" s="86"/>
      <c r="N72" s="88"/>
    </row>
    <row r="73" spans="1:14" s="87" customFormat="1" ht="36">
      <c r="A73" s="81" t="s">
        <v>68</v>
      </c>
      <c r="B73" s="82" t="s">
        <v>923</v>
      </c>
      <c r="C73" s="82" t="s">
        <v>1023</v>
      </c>
      <c r="D73" s="83" t="s">
        <v>1066</v>
      </c>
      <c r="E73" s="84" t="s">
        <v>141</v>
      </c>
      <c r="F73" s="85">
        <f>(2*7.5*10+3.3*4)+(2*7.5*2.8+3.3*4)+10</f>
        <v>228.39999999999998</v>
      </c>
      <c r="G73" s="85"/>
      <c r="H73" s="85"/>
      <c r="I73" s="85"/>
      <c r="J73" s="85"/>
      <c r="K73" s="85"/>
      <c r="L73" s="86"/>
      <c r="N73" s="99"/>
    </row>
    <row r="74" spans="1:14" s="87" customFormat="1" ht="18">
      <c r="A74" s="89"/>
      <c r="B74" s="82"/>
      <c r="C74" s="90"/>
      <c r="D74" s="91" t="s">
        <v>24</v>
      </c>
      <c r="E74" s="92"/>
      <c r="F74" s="92"/>
      <c r="G74" s="93"/>
      <c r="H74" s="93"/>
      <c r="I74" s="98"/>
      <c r="J74" s="98"/>
      <c r="K74" s="98"/>
      <c r="L74" s="94"/>
      <c r="N74" s="88"/>
    </row>
    <row r="75" spans="1:14" s="87" customFormat="1" ht="18">
      <c r="A75" s="89"/>
      <c r="B75" s="82"/>
      <c r="C75" s="95" t="s">
        <v>30</v>
      </c>
      <c r="D75" s="96" t="s">
        <v>79</v>
      </c>
      <c r="E75" s="97"/>
      <c r="F75" s="97"/>
      <c r="G75" s="93"/>
      <c r="H75" s="93"/>
      <c r="I75" s="93"/>
      <c r="J75" s="93"/>
      <c r="K75" s="93"/>
      <c r="L75" s="93"/>
      <c r="N75" s="88"/>
    </row>
    <row r="76" spans="1:14" s="87" customFormat="1" ht="18">
      <c r="A76" s="81" t="s">
        <v>68</v>
      </c>
      <c r="B76" s="82" t="s">
        <v>198</v>
      </c>
      <c r="C76" s="82" t="s">
        <v>262</v>
      </c>
      <c r="D76" s="83" t="s">
        <v>88</v>
      </c>
      <c r="E76" s="84" t="s">
        <v>37</v>
      </c>
      <c r="F76" s="85">
        <v>255.01</v>
      </c>
      <c r="G76" s="85"/>
      <c r="H76" s="85"/>
      <c r="I76" s="85"/>
      <c r="J76" s="85"/>
      <c r="K76" s="85"/>
      <c r="L76" s="86"/>
      <c r="N76" s="99"/>
    </row>
    <row r="77" spans="1:14" s="87" customFormat="1" ht="18">
      <c r="A77" s="81" t="s">
        <v>68</v>
      </c>
      <c r="B77" s="82" t="s">
        <v>199</v>
      </c>
      <c r="C77" s="82" t="s">
        <v>263</v>
      </c>
      <c r="D77" s="83" t="s">
        <v>89</v>
      </c>
      <c r="E77" s="84" t="s">
        <v>37</v>
      </c>
      <c r="F77" s="85">
        <v>168.62</v>
      </c>
      <c r="G77" s="85"/>
      <c r="H77" s="85"/>
      <c r="I77" s="85"/>
      <c r="J77" s="85"/>
      <c r="K77" s="85"/>
      <c r="L77" s="86"/>
      <c r="N77" s="88"/>
    </row>
    <row r="78" spans="1:14" s="87" customFormat="1" ht="36">
      <c r="A78" s="81" t="s">
        <v>68</v>
      </c>
      <c r="B78" s="82" t="s">
        <v>90</v>
      </c>
      <c r="C78" s="82" t="s">
        <v>264</v>
      </c>
      <c r="D78" s="83" t="s">
        <v>91</v>
      </c>
      <c r="E78" s="84" t="s">
        <v>37</v>
      </c>
      <c r="F78" s="85">
        <f>1229</f>
        <v>1229</v>
      </c>
      <c r="G78" s="85"/>
      <c r="H78" s="85"/>
      <c r="I78" s="85"/>
      <c r="J78" s="85"/>
      <c r="K78" s="85"/>
      <c r="L78" s="86"/>
      <c r="M78" s="100"/>
      <c r="N78" s="88"/>
    </row>
    <row r="79" spans="1:14" s="87" customFormat="1" ht="18">
      <c r="A79" s="81" t="s">
        <v>71</v>
      </c>
      <c r="B79" s="82" t="s">
        <v>1086</v>
      </c>
      <c r="C79" s="82" t="s">
        <v>265</v>
      </c>
      <c r="D79" s="83" t="s">
        <v>1191</v>
      </c>
      <c r="E79" s="84" t="s">
        <v>135</v>
      </c>
      <c r="F79" s="85">
        <f>175.18*2*1.2</f>
        <v>420.43200000000002</v>
      </c>
      <c r="G79" s="85"/>
      <c r="H79" s="85"/>
      <c r="I79" s="85"/>
      <c r="J79" s="85"/>
      <c r="K79" s="85"/>
      <c r="L79" s="86"/>
      <c r="M79" s="100"/>
      <c r="N79" s="88"/>
    </row>
    <row r="80" spans="1:14" s="87" customFormat="1" ht="18">
      <c r="A80" s="81" t="s">
        <v>68</v>
      </c>
      <c r="B80" s="82" t="s">
        <v>899</v>
      </c>
      <c r="C80" s="82" t="s">
        <v>266</v>
      </c>
      <c r="D80" s="83" t="s">
        <v>897</v>
      </c>
      <c r="E80" s="84" t="s">
        <v>42</v>
      </c>
      <c r="F80" s="85">
        <f>20*1.05</f>
        <v>21</v>
      </c>
      <c r="G80" s="85"/>
      <c r="H80" s="85"/>
      <c r="I80" s="85"/>
      <c r="J80" s="85"/>
      <c r="K80" s="85"/>
      <c r="L80" s="86"/>
      <c r="N80" s="99"/>
    </row>
    <row r="81" spans="1:14" s="87" customFormat="1" ht="18">
      <c r="A81" s="81" t="s">
        <v>68</v>
      </c>
      <c r="B81" s="82" t="s">
        <v>900</v>
      </c>
      <c r="C81" s="82" t="s">
        <v>267</v>
      </c>
      <c r="D81" s="83" t="s">
        <v>898</v>
      </c>
      <c r="E81" s="84" t="s">
        <v>42</v>
      </c>
      <c r="F81" s="85">
        <v>140.69999999999999</v>
      </c>
      <c r="G81" s="85"/>
      <c r="H81" s="85"/>
      <c r="I81" s="85"/>
      <c r="J81" s="85"/>
      <c r="K81" s="85"/>
      <c r="L81" s="86"/>
      <c r="M81" s="100"/>
      <c r="N81" s="99"/>
    </row>
    <row r="82" spans="1:14" s="87" customFormat="1" ht="18">
      <c r="A82" s="81" t="s">
        <v>50</v>
      </c>
      <c r="B82" s="82" t="s">
        <v>721</v>
      </c>
      <c r="C82" s="82" t="s">
        <v>268</v>
      </c>
      <c r="D82" s="83" t="s">
        <v>92</v>
      </c>
      <c r="E82" s="84" t="s">
        <v>42</v>
      </c>
      <c r="F82" s="36">
        <f>F81+F80</f>
        <v>161.69999999999999</v>
      </c>
      <c r="G82" s="85"/>
      <c r="H82" s="85"/>
      <c r="I82" s="85"/>
      <c r="J82" s="85"/>
      <c r="K82" s="85"/>
      <c r="L82" s="86"/>
      <c r="N82" s="88"/>
    </row>
    <row r="83" spans="1:14" s="87" customFormat="1" ht="36">
      <c r="A83" s="81" t="s">
        <v>68</v>
      </c>
      <c r="B83" s="82" t="s">
        <v>40</v>
      </c>
      <c r="C83" s="82" t="s">
        <v>527</v>
      </c>
      <c r="D83" s="83" t="s">
        <v>83</v>
      </c>
      <c r="E83" s="84" t="s">
        <v>39</v>
      </c>
      <c r="F83" s="36">
        <v>6385.2147199999999</v>
      </c>
      <c r="G83" s="85"/>
      <c r="H83" s="85"/>
      <c r="I83" s="85"/>
      <c r="J83" s="85"/>
      <c r="K83" s="85"/>
      <c r="L83" s="86"/>
      <c r="N83" s="88"/>
    </row>
    <row r="84" spans="1:14" s="87" customFormat="1" ht="36">
      <c r="A84" s="81"/>
      <c r="B84" s="82" t="s">
        <v>1245</v>
      </c>
      <c r="C84" s="82" t="s">
        <v>652</v>
      </c>
      <c r="D84" s="46" t="s">
        <v>1244</v>
      </c>
      <c r="E84" s="84" t="s">
        <v>39</v>
      </c>
      <c r="F84" s="36">
        <v>1719.452</v>
      </c>
      <c r="G84" s="85"/>
      <c r="H84" s="85"/>
      <c r="I84" s="85"/>
      <c r="J84" s="85"/>
      <c r="K84" s="85"/>
      <c r="L84" s="86"/>
      <c r="N84" s="88"/>
    </row>
    <row r="85" spans="1:14" s="87" customFormat="1" ht="36">
      <c r="A85" s="81" t="s">
        <v>68</v>
      </c>
      <c r="B85" s="82" t="s">
        <v>84</v>
      </c>
      <c r="C85" s="82" t="s">
        <v>902</v>
      </c>
      <c r="D85" s="83" t="s">
        <v>85</v>
      </c>
      <c r="E85" s="84" t="s">
        <v>39</v>
      </c>
      <c r="F85" s="36">
        <v>1033.7505200000001</v>
      </c>
      <c r="G85" s="85"/>
      <c r="H85" s="85"/>
      <c r="I85" s="85"/>
      <c r="J85" s="85"/>
      <c r="K85" s="85"/>
      <c r="L85" s="86"/>
      <c r="N85" s="88"/>
    </row>
    <row r="86" spans="1:14" s="87" customFormat="1" ht="91.5" customHeight="1">
      <c r="A86" s="81" t="s">
        <v>50</v>
      </c>
      <c r="B86" s="82"/>
      <c r="C86" s="82" t="s">
        <v>1190</v>
      </c>
      <c r="D86" s="83" t="s">
        <v>1276</v>
      </c>
      <c r="E86" s="84" t="s">
        <v>39</v>
      </c>
      <c r="F86" s="36">
        <v>3391</v>
      </c>
      <c r="G86" s="85"/>
      <c r="H86" s="85"/>
      <c r="I86" s="85"/>
      <c r="J86" s="85"/>
      <c r="K86" s="85"/>
      <c r="L86" s="86"/>
      <c r="N86" s="88"/>
    </row>
    <row r="87" spans="1:14" s="87" customFormat="1" ht="72">
      <c r="A87" s="81" t="s">
        <v>50</v>
      </c>
      <c r="B87" s="82"/>
      <c r="C87" s="82" t="s">
        <v>1246</v>
      </c>
      <c r="D87" s="83" t="s">
        <v>1192</v>
      </c>
      <c r="E87" s="84" t="s">
        <v>202</v>
      </c>
      <c r="F87" s="36">
        <f>940.8+566.4+1008</f>
        <v>2515.1999999999998</v>
      </c>
      <c r="G87" s="85"/>
      <c r="H87" s="85"/>
      <c r="I87" s="85"/>
      <c r="J87" s="85"/>
      <c r="K87" s="85"/>
      <c r="L87" s="86"/>
      <c r="N87" s="88"/>
    </row>
    <row r="88" spans="1:14" s="87" customFormat="1" ht="18">
      <c r="A88" s="89"/>
      <c r="B88" s="82"/>
      <c r="C88" s="90"/>
      <c r="D88" s="91" t="s">
        <v>24</v>
      </c>
      <c r="E88" s="92"/>
      <c r="F88" s="92"/>
      <c r="G88" s="93"/>
      <c r="H88" s="93"/>
      <c r="I88" s="85"/>
      <c r="J88" s="85"/>
      <c r="K88" s="85"/>
      <c r="L88" s="94"/>
      <c r="N88" s="88"/>
    </row>
    <row r="89" spans="1:14" s="87" customFormat="1" ht="18">
      <c r="A89" s="89"/>
      <c r="B89" s="82"/>
      <c r="C89" s="95" t="s">
        <v>31</v>
      </c>
      <c r="D89" s="96" t="s">
        <v>93</v>
      </c>
      <c r="E89" s="97"/>
      <c r="F89" s="97"/>
      <c r="G89" s="93"/>
      <c r="H89" s="93"/>
      <c r="I89" s="93"/>
      <c r="J89" s="93"/>
      <c r="K89" s="93"/>
      <c r="L89" s="93"/>
      <c r="N89" s="88"/>
    </row>
    <row r="90" spans="1:14" s="87" customFormat="1" ht="54">
      <c r="A90" s="81" t="s">
        <v>904</v>
      </c>
      <c r="B90" s="82" t="s">
        <v>905</v>
      </c>
      <c r="C90" s="82" t="s">
        <v>269</v>
      </c>
      <c r="D90" s="83" t="s">
        <v>805</v>
      </c>
      <c r="E90" s="84" t="s">
        <v>141</v>
      </c>
      <c r="F90" s="85">
        <f>51.9*1.8</f>
        <v>93.42</v>
      </c>
      <c r="G90" s="85"/>
      <c r="H90" s="85"/>
      <c r="I90" s="85"/>
      <c r="J90" s="85"/>
      <c r="K90" s="85"/>
      <c r="L90" s="86"/>
      <c r="N90" s="88"/>
    </row>
    <row r="91" spans="1:14" s="87" customFormat="1" ht="18">
      <c r="A91" s="81" t="s">
        <v>71</v>
      </c>
      <c r="B91" s="82" t="s">
        <v>1108</v>
      </c>
      <c r="C91" s="82" t="s">
        <v>270</v>
      </c>
      <c r="D91" s="83" t="s">
        <v>1193</v>
      </c>
      <c r="E91" s="84" t="s">
        <v>122</v>
      </c>
      <c r="F91" s="85">
        <f>14+12</f>
        <v>26</v>
      </c>
      <c r="G91" s="85"/>
      <c r="H91" s="85"/>
      <c r="I91" s="85"/>
      <c r="J91" s="85"/>
      <c r="K91" s="85"/>
      <c r="L91" s="86"/>
      <c r="N91" s="88"/>
    </row>
    <row r="92" spans="1:14" s="87" customFormat="1" ht="36">
      <c r="A92" s="81" t="s">
        <v>50</v>
      </c>
      <c r="B92" s="82"/>
      <c r="C92" s="82" t="s">
        <v>271</v>
      </c>
      <c r="D92" s="83" t="s">
        <v>470</v>
      </c>
      <c r="E92" s="84" t="s">
        <v>37</v>
      </c>
      <c r="F92" s="85">
        <v>20.591999999999999</v>
      </c>
      <c r="G92" s="85"/>
      <c r="H92" s="85"/>
      <c r="I92" s="85"/>
      <c r="J92" s="85"/>
      <c r="K92" s="85"/>
      <c r="L92" s="86"/>
      <c r="N92" s="88"/>
    </row>
    <row r="93" spans="1:14" s="87" customFormat="1" ht="36">
      <c r="A93" s="81" t="s">
        <v>68</v>
      </c>
      <c r="B93" s="82" t="s">
        <v>94</v>
      </c>
      <c r="C93" s="82" t="s">
        <v>217</v>
      </c>
      <c r="D93" s="83" t="s">
        <v>471</v>
      </c>
      <c r="E93" s="84" t="s">
        <v>37</v>
      </c>
      <c r="F93" s="85">
        <f>1492.5383+0.4*4.2*2-334.44</f>
        <v>1161.4582999999998</v>
      </c>
      <c r="G93" s="85"/>
      <c r="H93" s="85"/>
      <c r="I93" s="85"/>
      <c r="J93" s="85"/>
      <c r="K93" s="85"/>
      <c r="L93" s="86"/>
      <c r="N93" s="88"/>
    </row>
    <row r="94" spans="1:14" s="87" customFormat="1" ht="36">
      <c r="A94" s="81" t="s">
        <v>68</v>
      </c>
      <c r="B94" s="82" t="s">
        <v>1213</v>
      </c>
      <c r="C94" s="82" t="s">
        <v>218</v>
      </c>
      <c r="D94" s="83" t="s">
        <v>1212</v>
      </c>
      <c r="E94" s="84" t="s">
        <v>141</v>
      </c>
      <c r="F94" s="85">
        <f>14.53*8.4+(65.6+6.64)*2.94</f>
        <v>334.43759999999997</v>
      </c>
      <c r="G94" s="85"/>
      <c r="H94" s="85"/>
      <c r="I94" s="85"/>
      <c r="J94" s="85"/>
      <c r="K94" s="85"/>
      <c r="L94" s="86"/>
      <c r="N94" s="88"/>
    </row>
    <row r="95" spans="1:14" s="87" customFormat="1" ht="54">
      <c r="A95" s="81" t="s">
        <v>68</v>
      </c>
      <c r="B95" s="82" t="s">
        <v>95</v>
      </c>
      <c r="C95" s="82" t="s">
        <v>272</v>
      </c>
      <c r="D95" s="83" t="s">
        <v>472</v>
      </c>
      <c r="E95" s="84" t="s">
        <v>37</v>
      </c>
      <c r="F95" s="85">
        <v>1451.7684999999999</v>
      </c>
      <c r="G95" s="85"/>
      <c r="H95" s="85"/>
      <c r="I95" s="85"/>
      <c r="J95" s="85"/>
      <c r="K95" s="85"/>
      <c r="L95" s="86"/>
      <c r="N95" s="88"/>
    </row>
    <row r="96" spans="1:14" s="87" customFormat="1" ht="36">
      <c r="A96" s="81" t="s">
        <v>68</v>
      </c>
      <c r="B96" s="82" t="s">
        <v>195</v>
      </c>
      <c r="C96" s="82" t="s">
        <v>1198</v>
      </c>
      <c r="D96" s="83" t="s">
        <v>473</v>
      </c>
      <c r="E96" s="84" t="s">
        <v>42</v>
      </c>
      <c r="F96" s="85">
        <f>11.29702+0.35</f>
        <v>11.647019999999999</v>
      </c>
      <c r="G96" s="85"/>
      <c r="H96" s="85"/>
      <c r="I96" s="85"/>
      <c r="J96" s="85"/>
      <c r="K96" s="85"/>
      <c r="L96" s="86"/>
      <c r="N96" s="88"/>
    </row>
    <row r="97" spans="1:14" s="87" customFormat="1" ht="36">
      <c r="A97" s="81" t="s">
        <v>50</v>
      </c>
      <c r="B97" s="82"/>
      <c r="C97" s="82" t="s">
        <v>1199</v>
      </c>
      <c r="D97" s="83" t="s">
        <v>806</v>
      </c>
      <c r="E97" s="84" t="s">
        <v>1</v>
      </c>
      <c r="F97" s="85">
        <f>70*2.2</f>
        <v>154</v>
      </c>
      <c r="G97" s="85"/>
      <c r="H97" s="85"/>
      <c r="I97" s="85"/>
      <c r="J97" s="85"/>
      <c r="K97" s="85"/>
      <c r="L97" s="86"/>
      <c r="N97" s="88"/>
    </row>
    <row r="98" spans="1:14" s="87" customFormat="1" ht="18">
      <c r="A98" s="89"/>
      <c r="B98" s="82"/>
      <c r="C98" s="90"/>
      <c r="D98" s="91" t="s">
        <v>24</v>
      </c>
      <c r="E98" s="92"/>
      <c r="F98" s="92"/>
      <c r="G98" s="93"/>
      <c r="H98" s="93"/>
      <c r="I98" s="93"/>
      <c r="J98" s="93"/>
      <c r="K98" s="93"/>
      <c r="L98" s="94"/>
      <c r="N98" s="88"/>
    </row>
    <row r="99" spans="1:14" s="87" customFormat="1" ht="18">
      <c r="A99" s="89"/>
      <c r="B99" s="82"/>
      <c r="C99" s="95" t="s">
        <v>51</v>
      </c>
      <c r="D99" s="96" t="s">
        <v>101</v>
      </c>
      <c r="E99" s="97"/>
      <c r="F99" s="97"/>
      <c r="G99" s="93"/>
      <c r="H99" s="93"/>
      <c r="I99" s="93"/>
      <c r="J99" s="93"/>
      <c r="K99" s="93"/>
      <c r="L99" s="93"/>
      <c r="N99" s="88"/>
    </row>
    <row r="100" spans="1:14" s="87" customFormat="1" ht="36">
      <c r="A100" s="81" t="s">
        <v>69</v>
      </c>
      <c r="B100" s="82" t="s">
        <v>102</v>
      </c>
      <c r="C100" s="82" t="s">
        <v>273</v>
      </c>
      <c r="D100" s="83" t="s">
        <v>96</v>
      </c>
      <c r="E100" s="84" t="s">
        <v>37</v>
      </c>
      <c r="F100" s="85">
        <v>245.76</v>
      </c>
      <c r="G100" s="85"/>
      <c r="H100" s="85"/>
      <c r="I100" s="85"/>
      <c r="J100" s="85"/>
      <c r="K100" s="85"/>
      <c r="L100" s="86"/>
      <c r="N100" s="88"/>
    </row>
    <row r="101" spans="1:14" s="87" customFormat="1" ht="18">
      <c r="A101" s="81" t="s">
        <v>71</v>
      </c>
      <c r="B101" s="82" t="s">
        <v>103</v>
      </c>
      <c r="C101" s="82" t="s">
        <v>274</v>
      </c>
      <c r="D101" s="83" t="s">
        <v>97</v>
      </c>
      <c r="E101" s="84" t="s">
        <v>1</v>
      </c>
      <c r="F101" s="85">
        <v>83.460000000000008</v>
      </c>
      <c r="G101" s="85"/>
      <c r="H101" s="85"/>
      <c r="I101" s="85"/>
      <c r="J101" s="85"/>
      <c r="K101" s="85"/>
      <c r="L101" s="86"/>
      <c r="N101" s="88"/>
    </row>
    <row r="102" spans="1:14" s="87" customFormat="1" ht="18">
      <c r="A102" s="81" t="s">
        <v>71</v>
      </c>
      <c r="B102" s="82" t="s">
        <v>104</v>
      </c>
      <c r="C102" s="82" t="s">
        <v>275</v>
      </c>
      <c r="D102" s="83" t="s">
        <v>98</v>
      </c>
      <c r="E102" s="84" t="s">
        <v>1</v>
      </c>
      <c r="F102" s="85">
        <v>65.55</v>
      </c>
      <c r="G102" s="85"/>
      <c r="H102" s="85"/>
      <c r="I102" s="85"/>
      <c r="J102" s="85"/>
      <c r="K102" s="85"/>
      <c r="L102" s="86"/>
      <c r="N102" s="88"/>
    </row>
    <row r="103" spans="1:14" s="87" customFormat="1" ht="18">
      <c r="A103" s="81" t="s">
        <v>71</v>
      </c>
      <c r="B103" s="82" t="s">
        <v>103</v>
      </c>
      <c r="C103" s="82" t="s">
        <v>276</v>
      </c>
      <c r="D103" s="83" t="s">
        <v>99</v>
      </c>
      <c r="E103" s="84" t="s">
        <v>1</v>
      </c>
      <c r="F103" s="85">
        <v>52.04</v>
      </c>
      <c r="G103" s="85"/>
      <c r="H103" s="85"/>
      <c r="I103" s="85"/>
      <c r="J103" s="85"/>
      <c r="K103" s="85"/>
      <c r="L103" s="86"/>
      <c r="N103" s="88"/>
    </row>
    <row r="104" spans="1:14" s="87" customFormat="1" ht="18">
      <c r="A104" s="81" t="s">
        <v>71</v>
      </c>
      <c r="B104" s="82" t="s">
        <v>105</v>
      </c>
      <c r="C104" s="82" t="s">
        <v>277</v>
      </c>
      <c r="D104" s="83" t="s">
        <v>100</v>
      </c>
      <c r="E104" s="84" t="s">
        <v>1</v>
      </c>
      <c r="F104" s="85">
        <v>31.28</v>
      </c>
      <c r="G104" s="85"/>
      <c r="H104" s="85"/>
      <c r="I104" s="85"/>
      <c r="J104" s="85"/>
      <c r="K104" s="85"/>
      <c r="L104" s="86"/>
      <c r="N104" s="88"/>
    </row>
    <row r="105" spans="1:14" ht="18">
      <c r="A105" s="89"/>
      <c r="B105" s="82"/>
      <c r="C105" s="90"/>
      <c r="D105" s="91" t="s">
        <v>24</v>
      </c>
      <c r="E105" s="92"/>
      <c r="F105" s="92"/>
      <c r="G105" s="93"/>
      <c r="H105" s="93"/>
      <c r="I105" s="98"/>
      <c r="J105" s="98"/>
      <c r="K105" s="98"/>
      <c r="L105" s="94"/>
    </row>
    <row r="106" spans="1:14" s="87" customFormat="1" ht="18">
      <c r="A106" s="89"/>
      <c r="B106" s="82"/>
      <c r="C106" s="95" t="s">
        <v>52</v>
      </c>
      <c r="D106" s="96" t="s">
        <v>106</v>
      </c>
      <c r="E106" s="97"/>
      <c r="F106" s="97"/>
      <c r="G106" s="93"/>
      <c r="H106" s="93"/>
      <c r="I106" s="93"/>
      <c r="J106" s="93"/>
      <c r="K106" s="93"/>
      <c r="L106" s="93"/>
      <c r="N106" s="88"/>
    </row>
    <row r="107" spans="1:14" s="87" customFormat="1" ht="126">
      <c r="A107" s="81" t="s">
        <v>50</v>
      </c>
      <c r="B107" s="82"/>
      <c r="C107" s="82" t="s">
        <v>278</v>
      </c>
      <c r="D107" s="83" t="s">
        <v>1076</v>
      </c>
      <c r="E107" s="84" t="s">
        <v>141</v>
      </c>
      <c r="F107" s="85" t="s">
        <v>1072</v>
      </c>
      <c r="G107" s="85"/>
      <c r="H107" s="85"/>
      <c r="I107" s="85"/>
      <c r="J107" s="85"/>
      <c r="K107" s="85"/>
      <c r="L107" s="86"/>
      <c r="N107" s="88"/>
    </row>
    <row r="108" spans="1:14" s="87" customFormat="1" ht="126">
      <c r="A108" s="81" t="s">
        <v>68</v>
      </c>
      <c r="B108" s="82" t="s">
        <v>744</v>
      </c>
      <c r="C108" s="82" t="s">
        <v>279</v>
      </c>
      <c r="D108" s="83" t="s">
        <v>1077</v>
      </c>
      <c r="E108" s="84" t="s">
        <v>141</v>
      </c>
      <c r="F108" s="85" t="s">
        <v>1073</v>
      </c>
      <c r="G108" s="85"/>
      <c r="H108" s="85"/>
      <c r="I108" s="85"/>
      <c r="J108" s="85"/>
      <c r="K108" s="85"/>
      <c r="L108" s="86"/>
      <c r="N108" s="88"/>
    </row>
    <row r="109" spans="1:14" s="87" customFormat="1" ht="90">
      <c r="A109" s="81" t="s">
        <v>71</v>
      </c>
      <c r="B109" s="82" t="s">
        <v>1075</v>
      </c>
      <c r="C109" s="82" t="s">
        <v>280</v>
      </c>
      <c r="D109" s="83" t="s">
        <v>1067</v>
      </c>
      <c r="E109" s="84" t="s">
        <v>141</v>
      </c>
      <c r="F109" s="85">
        <v>383</v>
      </c>
      <c r="G109" s="85"/>
      <c r="H109" s="85"/>
      <c r="I109" s="85"/>
      <c r="J109" s="85"/>
      <c r="K109" s="85"/>
      <c r="L109" s="86"/>
      <c r="N109" s="88"/>
    </row>
    <row r="110" spans="1:14" s="87" customFormat="1" ht="90">
      <c r="A110" s="81" t="s">
        <v>68</v>
      </c>
      <c r="B110" s="82" t="s">
        <v>107</v>
      </c>
      <c r="C110" s="82" t="s">
        <v>281</v>
      </c>
      <c r="D110" s="83" t="s">
        <v>1078</v>
      </c>
      <c r="E110" s="84" t="s">
        <v>141</v>
      </c>
      <c r="F110" s="85" t="s">
        <v>1074</v>
      </c>
      <c r="G110" s="85"/>
      <c r="H110" s="85"/>
      <c r="I110" s="85"/>
      <c r="J110" s="85"/>
      <c r="K110" s="85"/>
      <c r="L110" s="86"/>
      <c r="N110" s="88"/>
    </row>
    <row r="111" spans="1:14" s="87" customFormat="1" ht="18">
      <c r="A111" s="81" t="s">
        <v>68</v>
      </c>
      <c r="B111" s="82" t="s">
        <v>108</v>
      </c>
      <c r="C111" s="82" t="s">
        <v>282</v>
      </c>
      <c r="D111" s="83" t="s">
        <v>474</v>
      </c>
      <c r="E111" s="84" t="s">
        <v>1</v>
      </c>
      <c r="F111" s="85">
        <v>1666.24</v>
      </c>
      <c r="G111" s="85"/>
      <c r="H111" s="85"/>
      <c r="I111" s="85"/>
      <c r="J111" s="85"/>
      <c r="K111" s="85"/>
      <c r="L111" s="86"/>
      <c r="N111" s="88"/>
    </row>
    <row r="112" spans="1:14" ht="18">
      <c r="A112" s="89"/>
      <c r="B112" s="82"/>
      <c r="C112" s="90"/>
      <c r="D112" s="91" t="s">
        <v>24</v>
      </c>
      <c r="E112" s="92"/>
      <c r="F112" s="92"/>
      <c r="G112" s="93"/>
      <c r="H112" s="93"/>
      <c r="I112" s="98"/>
      <c r="J112" s="98"/>
      <c r="K112" s="98"/>
      <c r="L112" s="94"/>
    </row>
    <row r="113" spans="1:14" s="87" customFormat="1" ht="18">
      <c r="A113" s="89"/>
      <c r="B113" s="82"/>
      <c r="C113" s="95" t="s">
        <v>54</v>
      </c>
      <c r="D113" s="96" t="s">
        <v>109</v>
      </c>
      <c r="E113" s="97"/>
      <c r="F113" s="97"/>
      <c r="G113" s="93"/>
      <c r="H113" s="93"/>
      <c r="I113" s="93"/>
      <c r="J113" s="93"/>
      <c r="K113" s="93"/>
      <c r="L113" s="93"/>
      <c r="N113" s="88"/>
    </row>
    <row r="114" spans="1:14" s="87" customFormat="1" ht="36">
      <c r="A114" s="81" t="s">
        <v>68</v>
      </c>
      <c r="B114" s="82" t="s">
        <v>114</v>
      </c>
      <c r="C114" s="82" t="s">
        <v>283</v>
      </c>
      <c r="D114" s="83" t="s">
        <v>115</v>
      </c>
      <c r="E114" s="84" t="s">
        <v>37</v>
      </c>
      <c r="F114" s="85">
        <v>2024.7499999999998</v>
      </c>
      <c r="G114" s="85"/>
      <c r="H114" s="85"/>
      <c r="I114" s="85"/>
      <c r="J114" s="85"/>
      <c r="K114" s="85"/>
      <c r="L114" s="86"/>
      <c r="N114" s="88"/>
    </row>
    <row r="115" spans="1:14" s="87" customFormat="1" ht="36">
      <c r="A115" s="81" t="s">
        <v>50</v>
      </c>
      <c r="B115" s="82"/>
      <c r="C115" s="82" t="s">
        <v>284</v>
      </c>
      <c r="D115" s="83" t="s">
        <v>736</v>
      </c>
      <c r="E115" s="84" t="s">
        <v>37</v>
      </c>
      <c r="F115" s="85">
        <f>F121+F122+F123+F124+F125+F126</f>
        <v>2362.1</v>
      </c>
      <c r="G115" s="85"/>
      <c r="H115" s="85"/>
      <c r="I115" s="85"/>
      <c r="J115" s="85"/>
      <c r="K115" s="85"/>
      <c r="L115" s="86"/>
      <c r="N115" s="88"/>
    </row>
    <row r="116" spans="1:14" s="87" customFormat="1" ht="36">
      <c r="A116" s="81" t="s">
        <v>68</v>
      </c>
      <c r="B116" s="82" t="s">
        <v>110</v>
      </c>
      <c r="C116" s="82" t="s">
        <v>285</v>
      </c>
      <c r="D116" s="83" t="s">
        <v>475</v>
      </c>
      <c r="E116" s="84" t="s">
        <v>37</v>
      </c>
      <c r="F116" s="85">
        <v>1526</v>
      </c>
      <c r="G116" s="85"/>
      <c r="H116" s="85"/>
      <c r="I116" s="85"/>
      <c r="J116" s="85"/>
      <c r="K116" s="85"/>
      <c r="L116" s="86"/>
      <c r="N116" s="88"/>
    </row>
    <row r="117" spans="1:14" s="87" customFormat="1" ht="36">
      <c r="A117" s="81" t="s">
        <v>50</v>
      </c>
      <c r="B117" s="82"/>
      <c r="C117" s="82" t="s">
        <v>286</v>
      </c>
      <c r="D117" s="83" t="s">
        <v>1217</v>
      </c>
      <c r="E117" s="84" t="s">
        <v>37</v>
      </c>
      <c r="F117" s="85">
        <v>518</v>
      </c>
      <c r="G117" s="85"/>
      <c r="H117" s="85"/>
      <c r="I117" s="85"/>
      <c r="J117" s="85"/>
      <c r="K117" s="85"/>
      <c r="L117" s="86"/>
      <c r="N117" s="88"/>
    </row>
    <row r="118" spans="1:14" s="87" customFormat="1" ht="54">
      <c r="A118" s="81" t="s">
        <v>50</v>
      </c>
      <c r="B118" s="82" t="s">
        <v>111</v>
      </c>
      <c r="C118" s="82" t="s">
        <v>287</v>
      </c>
      <c r="D118" s="83" t="s">
        <v>1218</v>
      </c>
      <c r="E118" s="84" t="s">
        <v>37</v>
      </c>
      <c r="F118" s="85">
        <v>23.84</v>
      </c>
      <c r="G118" s="85"/>
      <c r="H118" s="85"/>
      <c r="I118" s="85"/>
      <c r="J118" s="85"/>
      <c r="K118" s="85"/>
      <c r="L118" s="86"/>
      <c r="N118" s="88"/>
    </row>
    <row r="119" spans="1:14" s="87" customFormat="1" ht="36">
      <c r="A119" s="81" t="s">
        <v>70</v>
      </c>
      <c r="B119" s="82" t="s">
        <v>489</v>
      </c>
      <c r="C119" s="82" t="s">
        <v>288</v>
      </c>
      <c r="D119" s="83" t="s">
        <v>476</v>
      </c>
      <c r="E119" s="84" t="s">
        <v>37</v>
      </c>
      <c r="F119" s="85">
        <v>140.08999999999997</v>
      </c>
      <c r="G119" s="85"/>
      <c r="H119" s="85"/>
      <c r="I119" s="85"/>
      <c r="J119" s="85"/>
      <c r="K119" s="85"/>
      <c r="L119" s="86"/>
      <c r="N119" s="88"/>
    </row>
    <row r="120" spans="1:14" s="87" customFormat="1" ht="18">
      <c r="A120" s="81" t="s">
        <v>70</v>
      </c>
      <c r="B120" s="82" t="str">
        <f>B119</f>
        <v>72183</v>
      </c>
      <c r="C120" s="82" t="s">
        <v>289</v>
      </c>
      <c r="D120" s="83" t="s">
        <v>525</v>
      </c>
      <c r="E120" s="84" t="s">
        <v>141</v>
      </c>
      <c r="F120" s="85">
        <v>46.4</v>
      </c>
      <c r="G120" s="85"/>
      <c r="H120" s="85"/>
      <c r="I120" s="85"/>
      <c r="J120" s="85"/>
      <c r="K120" s="85"/>
      <c r="L120" s="86"/>
      <c r="N120" s="88"/>
    </row>
    <row r="121" spans="1:14" s="87" customFormat="1" ht="36">
      <c r="A121" s="81" t="s">
        <v>68</v>
      </c>
      <c r="B121" s="82" t="s">
        <v>112</v>
      </c>
      <c r="C121" s="82" t="s">
        <v>290</v>
      </c>
      <c r="D121" s="83" t="s">
        <v>495</v>
      </c>
      <c r="E121" s="84" t="s">
        <v>37</v>
      </c>
      <c r="F121" s="85">
        <v>918.2</v>
      </c>
      <c r="G121" s="85"/>
      <c r="H121" s="85"/>
      <c r="I121" s="85"/>
      <c r="J121" s="85"/>
      <c r="K121" s="85"/>
      <c r="L121" s="86"/>
      <c r="N121" s="88"/>
    </row>
    <row r="122" spans="1:14" s="87" customFormat="1" ht="36">
      <c r="A122" s="81" t="s">
        <v>68</v>
      </c>
      <c r="B122" s="82" t="s">
        <v>112</v>
      </c>
      <c r="C122" s="82" t="s">
        <v>291</v>
      </c>
      <c r="D122" s="83" t="s">
        <v>496</v>
      </c>
      <c r="E122" s="84" t="s">
        <v>37</v>
      </c>
      <c r="F122" s="85">
        <v>698.9</v>
      </c>
      <c r="G122" s="85"/>
      <c r="H122" s="85"/>
      <c r="I122" s="85"/>
      <c r="J122" s="85"/>
      <c r="K122" s="85"/>
      <c r="L122" s="86"/>
      <c r="N122" s="88"/>
    </row>
    <row r="123" spans="1:14" s="87" customFormat="1" ht="36">
      <c r="A123" s="81" t="s">
        <v>68</v>
      </c>
      <c r="B123" s="82" t="s">
        <v>112</v>
      </c>
      <c r="C123" s="82" t="s">
        <v>292</v>
      </c>
      <c r="D123" s="83" t="s">
        <v>497</v>
      </c>
      <c r="E123" s="84" t="s">
        <v>37</v>
      </c>
      <c r="F123" s="85">
        <v>178</v>
      </c>
      <c r="G123" s="85"/>
      <c r="H123" s="85"/>
      <c r="I123" s="85"/>
      <c r="J123" s="85"/>
      <c r="K123" s="85"/>
      <c r="L123" s="86"/>
      <c r="N123" s="88"/>
    </row>
    <row r="124" spans="1:14" s="87" customFormat="1" ht="36">
      <c r="A124" s="81" t="s">
        <v>68</v>
      </c>
      <c r="B124" s="82" t="s">
        <v>112</v>
      </c>
      <c r="C124" s="82" t="s">
        <v>293</v>
      </c>
      <c r="D124" s="83" t="s">
        <v>498</v>
      </c>
      <c r="E124" s="84" t="s">
        <v>141</v>
      </c>
      <c r="F124" s="85">
        <v>19</v>
      </c>
      <c r="G124" s="85"/>
      <c r="H124" s="85"/>
      <c r="I124" s="85"/>
      <c r="J124" s="85"/>
      <c r="K124" s="85"/>
      <c r="L124" s="86"/>
      <c r="N124" s="88"/>
    </row>
    <row r="125" spans="1:14" s="87" customFormat="1" ht="36">
      <c r="A125" s="81" t="s">
        <v>50</v>
      </c>
      <c r="B125" s="82" t="s">
        <v>1096</v>
      </c>
      <c r="C125" s="82" t="s">
        <v>294</v>
      </c>
      <c r="D125" s="83" t="s">
        <v>733</v>
      </c>
      <c r="E125" s="84" t="s">
        <v>37</v>
      </c>
      <c r="F125" s="85">
        <v>360</v>
      </c>
      <c r="G125" s="85"/>
      <c r="H125" s="85"/>
      <c r="I125" s="85"/>
      <c r="J125" s="85"/>
      <c r="K125" s="85"/>
      <c r="L125" s="86"/>
      <c r="N125" s="88"/>
    </row>
    <row r="126" spans="1:14" s="87" customFormat="1" ht="36">
      <c r="A126" s="81" t="s">
        <v>50</v>
      </c>
      <c r="B126" s="82" t="s">
        <v>1096</v>
      </c>
      <c r="C126" s="82" t="s">
        <v>295</v>
      </c>
      <c r="D126" s="83" t="s">
        <v>734</v>
      </c>
      <c r="E126" s="84" t="s">
        <v>37</v>
      </c>
      <c r="F126" s="85">
        <v>188</v>
      </c>
      <c r="G126" s="85"/>
      <c r="H126" s="85"/>
      <c r="I126" s="85"/>
      <c r="J126" s="85"/>
      <c r="K126" s="85"/>
      <c r="L126" s="86"/>
      <c r="N126" s="88"/>
    </row>
    <row r="127" spans="1:14" s="87" customFormat="1" ht="36">
      <c r="A127" s="81" t="s">
        <v>50</v>
      </c>
      <c r="B127" s="82"/>
      <c r="C127" s="82" t="s">
        <v>296</v>
      </c>
      <c r="D127" s="83" t="s">
        <v>523</v>
      </c>
      <c r="E127" s="84" t="s">
        <v>141</v>
      </c>
      <c r="F127" s="85">
        <f>24.44</f>
        <v>24.44</v>
      </c>
      <c r="G127" s="85"/>
      <c r="H127" s="85"/>
      <c r="I127" s="85"/>
      <c r="J127" s="85"/>
      <c r="K127" s="85"/>
      <c r="L127" s="86"/>
      <c r="N127" s="88"/>
    </row>
    <row r="128" spans="1:14" s="87" customFormat="1" ht="18">
      <c r="A128" s="81" t="s">
        <v>69</v>
      </c>
      <c r="B128" s="82" t="s">
        <v>200</v>
      </c>
      <c r="C128" s="82" t="s">
        <v>297</v>
      </c>
      <c r="D128" s="83" t="s">
        <v>477</v>
      </c>
      <c r="E128" s="84" t="s">
        <v>1</v>
      </c>
      <c r="F128" s="85">
        <v>974</v>
      </c>
      <c r="G128" s="85"/>
      <c r="H128" s="85"/>
      <c r="I128" s="85"/>
      <c r="J128" s="85"/>
      <c r="K128" s="85"/>
      <c r="L128" s="86"/>
      <c r="N128" s="88"/>
    </row>
    <row r="129" spans="1:14" s="87" customFormat="1" ht="36">
      <c r="A129" s="81" t="s">
        <v>71</v>
      </c>
      <c r="B129" s="82">
        <v>180810</v>
      </c>
      <c r="C129" s="82" t="s">
        <v>298</v>
      </c>
      <c r="D129" s="83" t="s">
        <v>478</v>
      </c>
      <c r="E129" s="84" t="s">
        <v>1</v>
      </c>
      <c r="F129" s="85">
        <v>507</v>
      </c>
      <c r="G129" s="85"/>
      <c r="H129" s="85"/>
      <c r="I129" s="85"/>
      <c r="J129" s="85"/>
      <c r="K129" s="85"/>
      <c r="L129" s="86"/>
      <c r="N129" s="88"/>
    </row>
    <row r="130" spans="1:14" s="87" customFormat="1" ht="18">
      <c r="A130" s="81" t="s">
        <v>71</v>
      </c>
      <c r="B130" s="82" t="s">
        <v>201</v>
      </c>
      <c r="C130" s="82" t="s">
        <v>299</v>
      </c>
      <c r="D130" s="83" t="s">
        <v>807</v>
      </c>
      <c r="E130" s="84" t="s">
        <v>1</v>
      </c>
      <c r="F130" s="85">
        <f>54-3*0.8</f>
        <v>51.6</v>
      </c>
      <c r="G130" s="85"/>
      <c r="H130" s="85"/>
      <c r="I130" s="85"/>
      <c r="J130" s="85"/>
      <c r="K130" s="85"/>
      <c r="L130" s="86"/>
      <c r="N130" s="88"/>
    </row>
    <row r="131" spans="1:14" s="87" customFormat="1" ht="18">
      <c r="A131" s="81" t="s">
        <v>71</v>
      </c>
      <c r="B131" s="82" t="s">
        <v>201</v>
      </c>
      <c r="C131" s="82" t="s">
        <v>300</v>
      </c>
      <c r="D131" s="83" t="s">
        <v>808</v>
      </c>
      <c r="E131" s="84" t="s">
        <v>1</v>
      </c>
      <c r="F131" s="85">
        <f>76.8+1.61*4</f>
        <v>83.24</v>
      </c>
      <c r="G131" s="85"/>
      <c r="H131" s="85"/>
      <c r="I131" s="85"/>
      <c r="J131" s="85"/>
      <c r="K131" s="85"/>
      <c r="L131" s="86"/>
      <c r="N131" s="88"/>
    </row>
    <row r="132" spans="1:14" s="87" customFormat="1" ht="18">
      <c r="A132" s="81" t="s">
        <v>71</v>
      </c>
      <c r="B132" s="82">
        <v>170532</v>
      </c>
      <c r="C132" s="82" t="s">
        <v>301</v>
      </c>
      <c r="D132" s="83" t="s">
        <v>809</v>
      </c>
      <c r="E132" s="84" t="s">
        <v>1</v>
      </c>
      <c r="F132" s="85">
        <v>6.8</v>
      </c>
      <c r="G132" s="85"/>
      <c r="H132" s="85"/>
      <c r="I132" s="85"/>
      <c r="J132" s="85"/>
      <c r="K132" s="85"/>
      <c r="L132" s="86"/>
      <c r="N132" s="88"/>
    </row>
    <row r="133" spans="1:14" s="87" customFormat="1" ht="18">
      <c r="A133" s="81" t="s">
        <v>71</v>
      </c>
      <c r="B133" s="82">
        <v>170542</v>
      </c>
      <c r="C133" s="82" t="s">
        <v>302</v>
      </c>
      <c r="D133" s="83" t="s">
        <v>810</v>
      </c>
      <c r="E133" s="84" t="s">
        <v>1</v>
      </c>
      <c r="F133" s="85">
        <v>20.399999999999999</v>
      </c>
      <c r="G133" s="85"/>
      <c r="H133" s="85"/>
      <c r="I133" s="85"/>
      <c r="J133" s="85"/>
      <c r="K133" s="85"/>
      <c r="L133" s="86"/>
      <c r="N133" s="88"/>
    </row>
    <row r="134" spans="1:14" s="87" customFormat="1" ht="36">
      <c r="A134" s="81" t="s">
        <v>68</v>
      </c>
      <c r="B134" s="82" t="s">
        <v>113</v>
      </c>
      <c r="C134" s="82" t="s">
        <v>499</v>
      </c>
      <c r="D134" s="83" t="s">
        <v>520</v>
      </c>
      <c r="E134" s="84" t="s">
        <v>37</v>
      </c>
      <c r="F134" s="85">
        <v>111.65</v>
      </c>
      <c r="G134" s="85"/>
      <c r="H134" s="85"/>
      <c r="I134" s="85"/>
      <c r="J134" s="85"/>
      <c r="K134" s="85"/>
      <c r="L134" s="86"/>
      <c r="N134" s="88"/>
    </row>
    <row r="135" spans="1:14" s="87" customFormat="1" ht="36">
      <c r="A135" s="81" t="s">
        <v>68</v>
      </c>
      <c r="B135" s="82" t="s">
        <v>113</v>
      </c>
      <c r="C135" s="82" t="s">
        <v>500</v>
      </c>
      <c r="D135" s="83" t="s">
        <v>521</v>
      </c>
      <c r="E135" s="84" t="s">
        <v>37</v>
      </c>
      <c r="F135" s="85">
        <v>24.05</v>
      </c>
      <c r="G135" s="85"/>
      <c r="H135" s="85"/>
      <c r="I135" s="85"/>
      <c r="J135" s="85"/>
      <c r="K135" s="85"/>
      <c r="L135" s="86"/>
      <c r="N135" s="88"/>
    </row>
    <row r="136" spans="1:14" s="87" customFormat="1" ht="36">
      <c r="A136" s="81" t="s">
        <v>68</v>
      </c>
      <c r="B136" s="82" t="s">
        <v>519</v>
      </c>
      <c r="C136" s="82" t="s">
        <v>522</v>
      </c>
      <c r="D136" s="83" t="s">
        <v>700</v>
      </c>
      <c r="E136" s="84" t="s">
        <v>141</v>
      </c>
      <c r="F136" s="85">
        <f>6*0.54</f>
        <v>3.24</v>
      </c>
      <c r="G136" s="85"/>
      <c r="H136" s="85"/>
      <c r="I136" s="85"/>
      <c r="J136" s="85"/>
      <c r="K136" s="85"/>
      <c r="L136" s="86"/>
      <c r="N136" s="88"/>
    </row>
    <row r="137" spans="1:14" s="87" customFormat="1" ht="36">
      <c r="A137" s="81" t="s">
        <v>68</v>
      </c>
      <c r="B137" s="82" t="s">
        <v>116</v>
      </c>
      <c r="C137" s="82" t="s">
        <v>524</v>
      </c>
      <c r="D137" s="83" t="s">
        <v>1219</v>
      </c>
      <c r="E137" s="84" t="s">
        <v>1</v>
      </c>
      <c r="F137" s="85">
        <v>697</v>
      </c>
      <c r="G137" s="85"/>
      <c r="H137" s="85"/>
      <c r="I137" s="85"/>
      <c r="J137" s="85"/>
      <c r="K137" s="85"/>
      <c r="L137" s="86"/>
      <c r="N137" s="88"/>
    </row>
    <row r="138" spans="1:14" ht="18">
      <c r="A138" s="89"/>
      <c r="B138" s="82"/>
      <c r="C138" s="90"/>
      <c r="D138" s="91" t="s">
        <v>24</v>
      </c>
      <c r="E138" s="92"/>
      <c r="F138" s="92"/>
      <c r="G138" s="93"/>
      <c r="H138" s="93"/>
      <c r="I138" s="98"/>
      <c r="J138" s="98"/>
      <c r="K138" s="98"/>
      <c r="L138" s="94"/>
    </row>
    <row r="139" spans="1:14" s="87" customFormat="1" ht="18">
      <c r="A139" s="89"/>
      <c r="B139" s="82"/>
      <c r="C139" s="95" t="s">
        <v>180</v>
      </c>
      <c r="D139" s="96" t="s">
        <v>117</v>
      </c>
      <c r="E139" s="97"/>
      <c r="F139" s="97"/>
      <c r="G139" s="93"/>
      <c r="H139" s="93"/>
      <c r="I139" s="93"/>
      <c r="J139" s="93"/>
      <c r="K139" s="93"/>
      <c r="L139" s="93"/>
      <c r="N139" s="88"/>
    </row>
    <row r="140" spans="1:14" s="87" customFormat="1" ht="72">
      <c r="A140" s="81" t="s">
        <v>68</v>
      </c>
      <c r="B140" s="82" t="s">
        <v>143</v>
      </c>
      <c r="C140" s="82" t="s">
        <v>303</v>
      </c>
      <c r="D140" s="83" t="s">
        <v>1267</v>
      </c>
      <c r="E140" s="84" t="s">
        <v>37</v>
      </c>
      <c r="F140" s="85">
        <v>145</v>
      </c>
      <c r="G140" s="85"/>
      <c r="H140" s="85"/>
      <c r="I140" s="85"/>
      <c r="J140" s="85"/>
      <c r="K140" s="85"/>
      <c r="L140" s="86"/>
      <c r="N140" s="88"/>
    </row>
    <row r="141" spans="1:14" s="87" customFormat="1" ht="54">
      <c r="A141" s="81" t="s">
        <v>68</v>
      </c>
      <c r="B141" s="82" t="s">
        <v>144</v>
      </c>
      <c r="C141" s="82" t="s">
        <v>304</v>
      </c>
      <c r="D141" s="83" t="s">
        <v>145</v>
      </c>
      <c r="E141" s="84" t="s">
        <v>37</v>
      </c>
      <c r="F141" s="85">
        <v>180.36</v>
      </c>
      <c r="G141" s="85"/>
      <c r="H141" s="85"/>
      <c r="I141" s="85"/>
      <c r="J141" s="85"/>
      <c r="K141" s="85"/>
      <c r="L141" s="86"/>
      <c r="N141" s="88"/>
    </row>
    <row r="142" spans="1:14" s="87" customFormat="1" ht="18">
      <c r="A142" s="81" t="s">
        <v>68</v>
      </c>
      <c r="B142" s="82" t="s">
        <v>147</v>
      </c>
      <c r="C142" s="82" t="s">
        <v>305</v>
      </c>
      <c r="D142" s="83" t="s">
        <v>146</v>
      </c>
      <c r="E142" s="84" t="s">
        <v>37</v>
      </c>
      <c r="F142" s="85">
        <v>425</v>
      </c>
      <c r="G142" s="85"/>
      <c r="H142" s="85"/>
      <c r="I142" s="85"/>
      <c r="J142" s="85"/>
      <c r="K142" s="85"/>
      <c r="L142" s="86"/>
      <c r="N142" s="88"/>
    </row>
    <row r="143" spans="1:14" ht="18">
      <c r="A143" s="89"/>
      <c r="B143" s="82"/>
      <c r="C143" s="90"/>
      <c r="D143" s="91" t="s">
        <v>24</v>
      </c>
      <c r="E143" s="92"/>
      <c r="F143" s="92"/>
      <c r="G143" s="93"/>
      <c r="H143" s="93"/>
      <c r="I143" s="98"/>
      <c r="J143" s="98"/>
      <c r="K143" s="98"/>
      <c r="L143" s="94"/>
    </row>
    <row r="144" spans="1:14" s="87" customFormat="1" ht="18">
      <c r="A144" s="89"/>
      <c r="B144" s="82"/>
      <c r="C144" s="95" t="s">
        <v>181</v>
      </c>
      <c r="D144" s="96" t="s">
        <v>118</v>
      </c>
      <c r="E144" s="97"/>
      <c r="F144" s="97"/>
      <c r="G144" s="93"/>
      <c r="H144" s="93"/>
      <c r="I144" s="93"/>
      <c r="J144" s="93"/>
      <c r="K144" s="93"/>
      <c r="L144" s="93"/>
      <c r="N144" s="88"/>
    </row>
    <row r="145" spans="1:14" s="87" customFormat="1" ht="18">
      <c r="A145" s="89"/>
      <c r="B145" s="82"/>
      <c r="C145" s="95" t="s">
        <v>306</v>
      </c>
      <c r="D145" s="96" t="s">
        <v>188</v>
      </c>
      <c r="E145" s="97"/>
      <c r="F145" s="97"/>
      <c r="G145" s="93"/>
      <c r="H145" s="93"/>
      <c r="I145" s="93"/>
      <c r="J145" s="93"/>
      <c r="K145" s="93"/>
      <c r="L145" s="93"/>
      <c r="N145" s="88"/>
    </row>
    <row r="146" spans="1:14" s="87" customFormat="1" ht="18">
      <c r="A146" s="81" t="s">
        <v>68</v>
      </c>
      <c r="B146" s="82" t="s">
        <v>46</v>
      </c>
      <c r="C146" s="82" t="s">
        <v>307</v>
      </c>
      <c r="D146" s="83" t="s">
        <v>45</v>
      </c>
      <c r="E146" s="84" t="s">
        <v>42</v>
      </c>
      <c r="F146" s="85">
        <v>163.20000000000002</v>
      </c>
      <c r="G146" s="85"/>
      <c r="H146" s="85"/>
      <c r="I146" s="85"/>
      <c r="J146" s="85"/>
      <c r="K146" s="85"/>
      <c r="L146" s="86"/>
      <c r="N146" s="88"/>
    </row>
    <row r="147" spans="1:14" s="87" customFormat="1" ht="18">
      <c r="A147" s="81" t="s">
        <v>68</v>
      </c>
      <c r="B147" s="82" t="s">
        <v>48</v>
      </c>
      <c r="C147" s="82" t="s">
        <v>308</v>
      </c>
      <c r="D147" s="83" t="s">
        <v>47</v>
      </c>
      <c r="E147" s="84" t="s">
        <v>42</v>
      </c>
      <c r="F147" s="85">
        <v>131.32499999999999</v>
      </c>
      <c r="G147" s="85"/>
      <c r="H147" s="85"/>
      <c r="I147" s="85"/>
      <c r="J147" s="85"/>
      <c r="K147" s="85"/>
      <c r="L147" s="86"/>
      <c r="N147" s="88"/>
    </row>
    <row r="148" spans="1:14" s="87" customFormat="1" ht="18">
      <c r="A148" s="81" t="s">
        <v>50</v>
      </c>
      <c r="B148" s="82"/>
      <c r="C148" s="82" t="s">
        <v>309</v>
      </c>
      <c r="D148" s="83" t="s">
        <v>811</v>
      </c>
      <c r="E148" s="84" t="s">
        <v>122</v>
      </c>
      <c r="F148" s="85">
        <v>79</v>
      </c>
      <c r="G148" s="85"/>
      <c r="H148" s="85"/>
      <c r="I148" s="85"/>
      <c r="J148" s="85"/>
      <c r="K148" s="85"/>
      <c r="L148" s="86"/>
      <c r="N148" s="88"/>
    </row>
    <row r="149" spans="1:14" s="87" customFormat="1" ht="18">
      <c r="A149" s="81" t="s">
        <v>69</v>
      </c>
      <c r="B149" s="82" t="s">
        <v>910</v>
      </c>
      <c r="C149" s="82" t="s">
        <v>310</v>
      </c>
      <c r="D149" s="83" t="s">
        <v>812</v>
      </c>
      <c r="E149" s="84" t="s">
        <v>1</v>
      </c>
      <c r="F149" s="85">
        <v>109.19</v>
      </c>
      <c r="G149" s="85"/>
      <c r="H149" s="85"/>
      <c r="I149" s="85"/>
      <c r="J149" s="85"/>
      <c r="K149" s="85"/>
      <c r="L149" s="86"/>
      <c r="N149" s="88"/>
    </row>
    <row r="150" spans="1:14" s="87" customFormat="1" ht="18">
      <c r="A150" s="81" t="s">
        <v>50</v>
      </c>
      <c r="B150" s="82"/>
      <c r="C150" s="82" t="s">
        <v>311</v>
      </c>
      <c r="D150" s="83" t="s">
        <v>657</v>
      </c>
      <c r="E150" s="84" t="s">
        <v>122</v>
      </c>
      <c r="F150" s="85">
        <v>2</v>
      </c>
      <c r="G150" s="85"/>
      <c r="H150" s="85"/>
      <c r="I150" s="85"/>
      <c r="J150" s="85"/>
      <c r="K150" s="85"/>
      <c r="L150" s="86"/>
      <c r="N150" s="88"/>
    </row>
    <row r="151" spans="1:14" s="87" customFormat="1" ht="18">
      <c r="A151" s="81" t="s">
        <v>50</v>
      </c>
      <c r="B151" s="82"/>
      <c r="C151" s="82" t="s">
        <v>312</v>
      </c>
      <c r="D151" s="83" t="s">
        <v>656</v>
      </c>
      <c r="E151" s="84" t="s">
        <v>122</v>
      </c>
      <c r="F151" s="85">
        <v>2</v>
      </c>
      <c r="G151" s="85"/>
      <c r="H151" s="85"/>
      <c r="I151" s="85"/>
      <c r="J151" s="85"/>
      <c r="K151" s="85"/>
      <c r="L151" s="86"/>
      <c r="N151" s="88"/>
    </row>
    <row r="152" spans="1:14" s="87" customFormat="1" ht="18">
      <c r="A152" s="81" t="s">
        <v>69</v>
      </c>
      <c r="B152" s="82" t="s">
        <v>909</v>
      </c>
      <c r="C152" s="82" t="s">
        <v>313</v>
      </c>
      <c r="D152" s="83" t="s">
        <v>813</v>
      </c>
      <c r="E152" s="84" t="s">
        <v>1</v>
      </c>
      <c r="F152" s="85">
        <v>62.91</v>
      </c>
      <c r="G152" s="85"/>
      <c r="H152" s="85"/>
      <c r="I152" s="85"/>
      <c r="J152" s="85"/>
      <c r="K152" s="85"/>
      <c r="L152" s="86"/>
      <c r="N152" s="88"/>
    </row>
    <row r="153" spans="1:14" s="87" customFormat="1" ht="18">
      <c r="A153" s="81" t="s">
        <v>69</v>
      </c>
      <c r="B153" s="82" t="s">
        <v>911</v>
      </c>
      <c r="C153" s="82" t="s">
        <v>314</v>
      </c>
      <c r="D153" s="83" t="s">
        <v>814</v>
      </c>
      <c r="E153" s="84" t="s">
        <v>1</v>
      </c>
      <c r="F153" s="85">
        <v>571.14</v>
      </c>
      <c r="G153" s="85"/>
      <c r="H153" s="85"/>
      <c r="I153" s="85"/>
      <c r="J153" s="85"/>
      <c r="K153" s="85"/>
      <c r="L153" s="86"/>
      <c r="N153" s="88"/>
    </row>
    <row r="154" spans="1:14" s="87" customFormat="1" ht="18">
      <c r="A154" s="81" t="s">
        <v>69</v>
      </c>
      <c r="B154" s="82" t="s">
        <v>912</v>
      </c>
      <c r="C154" s="82" t="s">
        <v>315</v>
      </c>
      <c r="D154" s="83" t="s">
        <v>815</v>
      </c>
      <c r="E154" s="84" t="s">
        <v>1</v>
      </c>
      <c r="F154" s="85">
        <v>332.81</v>
      </c>
      <c r="G154" s="85"/>
      <c r="H154" s="85"/>
      <c r="I154" s="85"/>
      <c r="J154" s="85"/>
      <c r="K154" s="85"/>
      <c r="L154" s="86"/>
      <c r="N154" s="88"/>
    </row>
    <row r="155" spans="1:14" s="87" customFormat="1" ht="18">
      <c r="A155" s="81" t="s">
        <v>69</v>
      </c>
      <c r="B155" s="82" t="s">
        <v>913</v>
      </c>
      <c r="C155" s="82" t="s">
        <v>316</v>
      </c>
      <c r="D155" s="83" t="s">
        <v>816</v>
      </c>
      <c r="E155" s="84" t="s">
        <v>1</v>
      </c>
      <c r="F155" s="85">
        <f>5.74+3.2</f>
        <v>8.9400000000000013</v>
      </c>
      <c r="G155" s="85"/>
      <c r="H155" s="85"/>
      <c r="I155" s="85"/>
      <c r="J155" s="85"/>
      <c r="K155" s="85"/>
      <c r="L155" s="86"/>
      <c r="N155" s="88"/>
    </row>
    <row r="156" spans="1:14" s="87" customFormat="1" ht="18">
      <c r="A156" s="81" t="s">
        <v>69</v>
      </c>
      <c r="B156" s="82" t="s">
        <v>914</v>
      </c>
      <c r="C156" s="82" t="s">
        <v>317</v>
      </c>
      <c r="D156" s="83" t="s">
        <v>817</v>
      </c>
      <c r="E156" s="84" t="s">
        <v>1</v>
      </c>
      <c r="F156" s="85">
        <f>130.64+145</f>
        <v>275.64</v>
      </c>
      <c r="G156" s="85"/>
      <c r="H156" s="85"/>
      <c r="I156" s="85"/>
      <c r="J156" s="85"/>
      <c r="K156" s="85"/>
      <c r="L156" s="86"/>
      <c r="N156" s="88"/>
    </row>
    <row r="157" spans="1:14" s="87" customFormat="1" ht="18">
      <c r="A157" s="81" t="s">
        <v>69</v>
      </c>
      <c r="B157" s="82" t="s">
        <v>915</v>
      </c>
      <c r="C157" s="82" t="s">
        <v>318</v>
      </c>
      <c r="D157" s="83" t="s">
        <v>818</v>
      </c>
      <c r="E157" s="84" t="s">
        <v>1</v>
      </c>
      <c r="F157" s="85">
        <v>54.45</v>
      </c>
      <c r="G157" s="85"/>
      <c r="H157" s="85"/>
      <c r="I157" s="85"/>
      <c r="J157" s="85"/>
      <c r="K157" s="85"/>
      <c r="L157" s="86"/>
      <c r="N157" s="88"/>
    </row>
    <row r="158" spans="1:14" s="87" customFormat="1" ht="18">
      <c r="A158" s="81" t="s">
        <v>50</v>
      </c>
      <c r="B158" s="82"/>
      <c r="C158" s="82" t="s">
        <v>319</v>
      </c>
      <c r="D158" s="83" t="s">
        <v>697</v>
      </c>
      <c r="E158" s="84" t="s">
        <v>33</v>
      </c>
      <c r="F158" s="85">
        <v>1</v>
      </c>
      <c r="G158" s="85"/>
      <c r="H158" s="85"/>
      <c r="I158" s="85"/>
      <c r="J158" s="85"/>
      <c r="K158" s="85"/>
      <c r="L158" s="86"/>
      <c r="N158" s="88"/>
    </row>
    <row r="159" spans="1:14" s="87" customFormat="1" ht="18">
      <c r="A159" s="81" t="s">
        <v>69</v>
      </c>
      <c r="B159" s="82" t="s">
        <v>916</v>
      </c>
      <c r="C159" s="82" t="s">
        <v>320</v>
      </c>
      <c r="D159" s="83" t="s">
        <v>819</v>
      </c>
      <c r="E159" s="84" t="s">
        <v>1</v>
      </c>
      <c r="F159" s="85">
        <v>206.98</v>
      </c>
      <c r="G159" s="85"/>
      <c r="H159" s="85"/>
      <c r="I159" s="85"/>
      <c r="J159" s="85"/>
      <c r="K159" s="85"/>
      <c r="L159" s="86"/>
      <c r="N159" s="88"/>
    </row>
    <row r="160" spans="1:14" s="87" customFormat="1" ht="18">
      <c r="A160" s="81" t="s">
        <v>71</v>
      </c>
      <c r="B160" s="82" t="s">
        <v>917</v>
      </c>
      <c r="C160" s="82" t="s">
        <v>321</v>
      </c>
      <c r="D160" s="83" t="s">
        <v>906</v>
      </c>
      <c r="E160" s="84" t="s">
        <v>1</v>
      </c>
      <c r="F160" s="85">
        <v>151.91999999999999</v>
      </c>
      <c r="G160" s="85"/>
      <c r="H160" s="85"/>
      <c r="I160" s="85"/>
      <c r="J160" s="85"/>
      <c r="K160" s="85"/>
      <c r="L160" s="86"/>
      <c r="N160" s="88"/>
    </row>
    <row r="161" spans="1:14" s="87" customFormat="1" ht="18">
      <c r="A161" s="81" t="s">
        <v>71</v>
      </c>
      <c r="B161" s="82">
        <v>461207</v>
      </c>
      <c r="C161" s="82" t="s">
        <v>322</v>
      </c>
      <c r="D161" s="83" t="s">
        <v>907</v>
      </c>
      <c r="E161" s="84" t="s">
        <v>1</v>
      </c>
      <c r="F161" s="85">
        <v>74.5</v>
      </c>
      <c r="G161" s="85"/>
      <c r="H161" s="85"/>
      <c r="I161" s="85"/>
      <c r="J161" s="85"/>
      <c r="K161" s="85"/>
      <c r="L161" s="86"/>
      <c r="N161" s="88"/>
    </row>
    <row r="162" spans="1:14" s="87" customFormat="1" ht="18">
      <c r="A162" s="81" t="s">
        <v>71</v>
      </c>
      <c r="B162" s="82">
        <v>461215</v>
      </c>
      <c r="C162" s="82" t="s">
        <v>323</v>
      </c>
      <c r="D162" s="83" t="s">
        <v>908</v>
      </c>
      <c r="E162" s="84" t="s">
        <v>1</v>
      </c>
      <c r="F162" s="85">
        <v>24.77</v>
      </c>
      <c r="G162" s="85"/>
      <c r="H162" s="85"/>
      <c r="I162" s="85"/>
      <c r="J162" s="85"/>
      <c r="K162" s="85"/>
      <c r="L162" s="86"/>
      <c r="N162" s="88"/>
    </row>
    <row r="163" spans="1:14" s="87" customFormat="1" ht="54">
      <c r="A163" s="81" t="s">
        <v>50</v>
      </c>
      <c r="B163" s="82"/>
      <c r="C163" s="82" t="s">
        <v>324</v>
      </c>
      <c r="D163" s="83" t="s">
        <v>820</v>
      </c>
      <c r="E163" s="84" t="s">
        <v>122</v>
      </c>
      <c r="F163" s="85">
        <v>5</v>
      </c>
      <c r="G163" s="85"/>
      <c r="H163" s="85"/>
      <c r="I163" s="85"/>
      <c r="J163" s="85"/>
      <c r="K163" s="85"/>
      <c r="L163" s="86"/>
      <c r="N163" s="88"/>
    </row>
    <row r="164" spans="1:14" s="87" customFormat="1" ht="18">
      <c r="A164" s="81" t="s">
        <v>50</v>
      </c>
      <c r="B164" s="82"/>
      <c r="C164" s="82" t="s">
        <v>658</v>
      </c>
      <c r="D164" s="83" t="s">
        <v>821</v>
      </c>
      <c r="E164" s="84" t="s">
        <v>122</v>
      </c>
      <c r="F164" s="85">
        <v>3</v>
      </c>
      <c r="G164" s="85"/>
      <c r="H164" s="85"/>
      <c r="I164" s="85"/>
      <c r="J164" s="85"/>
      <c r="K164" s="85"/>
      <c r="L164" s="86"/>
      <c r="N164" s="88"/>
    </row>
    <row r="165" spans="1:14" s="87" customFormat="1" ht="18">
      <c r="A165" s="81" t="s">
        <v>50</v>
      </c>
      <c r="B165" s="82"/>
      <c r="C165" s="82" t="s">
        <v>659</v>
      </c>
      <c r="D165" s="83" t="s">
        <v>737</v>
      </c>
      <c r="E165" s="84" t="s">
        <v>122</v>
      </c>
      <c r="F165" s="85">
        <v>8</v>
      </c>
      <c r="G165" s="85"/>
      <c r="H165" s="85"/>
      <c r="I165" s="85"/>
      <c r="J165" s="85"/>
      <c r="K165" s="85"/>
      <c r="L165" s="86"/>
      <c r="N165" s="88"/>
    </row>
    <row r="166" spans="1:14" s="87" customFormat="1" ht="18">
      <c r="A166" s="89"/>
      <c r="B166" s="82"/>
      <c r="C166" s="95" t="s">
        <v>325</v>
      </c>
      <c r="D166" s="96" t="s">
        <v>741</v>
      </c>
      <c r="E166" s="97"/>
      <c r="F166" s="97"/>
      <c r="G166" s="93"/>
      <c r="H166" s="93"/>
      <c r="I166" s="85"/>
      <c r="J166" s="85"/>
      <c r="K166" s="85"/>
      <c r="L166" s="86"/>
      <c r="N166" s="88"/>
    </row>
    <row r="167" spans="1:14" s="87" customFormat="1" ht="18">
      <c r="A167" s="81" t="s">
        <v>71</v>
      </c>
      <c r="B167" s="82">
        <v>480502</v>
      </c>
      <c r="C167" s="82" t="s">
        <v>326</v>
      </c>
      <c r="D167" s="83" t="s">
        <v>677</v>
      </c>
      <c r="E167" s="84" t="s">
        <v>122</v>
      </c>
      <c r="F167" s="85">
        <v>2</v>
      </c>
      <c r="G167" s="85"/>
      <c r="H167" s="85"/>
      <c r="I167" s="85"/>
      <c r="J167" s="85"/>
      <c r="K167" s="85"/>
      <c r="L167" s="86"/>
      <c r="N167" s="88"/>
    </row>
    <row r="168" spans="1:14" s="87" customFormat="1" ht="18">
      <c r="A168" s="81" t="s">
        <v>50</v>
      </c>
      <c r="B168" s="82" t="s">
        <v>1098</v>
      </c>
      <c r="C168" s="82" t="s">
        <v>327</v>
      </c>
      <c r="D168" s="83" t="s">
        <v>822</v>
      </c>
      <c r="E168" s="84" t="s">
        <v>122</v>
      </c>
      <c r="F168" s="85">
        <v>59</v>
      </c>
      <c r="G168" s="85"/>
      <c r="H168" s="85"/>
      <c r="I168" s="85"/>
      <c r="J168" s="85"/>
      <c r="K168" s="85"/>
      <c r="L168" s="86"/>
      <c r="N168" s="88"/>
    </row>
    <row r="169" spans="1:14" s="87" customFormat="1" ht="36">
      <c r="A169" s="81" t="s">
        <v>71</v>
      </c>
      <c r="B169" s="82">
        <v>470205</v>
      </c>
      <c r="C169" s="82" t="s">
        <v>328</v>
      </c>
      <c r="D169" s="83" t="s">
        <v>823</v>
      </c>
      <c r="E169" s="84" t="s">
        <v>122</v>
      </c>
      <c r="F169" s="85">
        <v>14</v>
      </c>
      <c r="G169" s="85"/>
      <c r="H169" s="85"/>
      <c r="I169" s="85"/>
      <c r="J169" s="85"/>
      <c r="K169" s="85"/>
      <c r="L169" s="86"/>
      <c r="N169" s="88"/>
    </row>
    <row r="170" spans="1:14" s="87" customFormat="1" ht="18">
      <c r="A170" s="81" t="s">
        <v>71</v>
      </c>
      <c r="B170" s="82">
        <v>470103</v>
      </c>
      <c r="C170" s="82" t="s">
        <v>329</v>
      </c>
      <c r="D170" s="83" t="s">
        <v>678</v>
      </c>
      <c r="E170" s="84" t="s">
        <v>33</v>
      </c>
      <c r="F170" s="85">
        <v>2</v>
      </c>
      <c r="G170" s="85"/>
      <c r="H170" s="85"/>
      <c r="I170" s="85"/>
      <c r="J170" s="85"/>
      <c r="K170" s="85"/>
      <c r="L170" s="86"/>
      <c r="N170" s="88"/>
    </row>
    <row r="171" spans="1:14" s="87" customFormat="1" ht="18">
      <c r="A171" s="81" t="s">
        <v>71</v>
      </c>
      <c r="B171" s="82">
        <v>470107</v>
      </c>
      <c r="C171" s="82" t="s">
        <v>330</v>
      </c>
      <c r="D171" s="83" t="s">
        <v>679</v>
      </c>
      <c r="E171" s="84" t="s">
        <v>33</v>
      </c>
      <c r="F171" s="85">
        <v>2</v>
      </c>
      <c r="G171" s="85"/>
      <c r="H171" s="85"/>
      <c r="I171" s="85"/>
      <c r="J171" s="85"/>
      <c r="K171" s="85"/>
      <c r="L171" s="86"/>
      <c r="N171" s="88"/>
    </row>
    <row r="172" spans="1:14" s="87" customFormat="1" ht="18">
      <c r="A172" s="81" t="s">
        <v>71</v>
      </c>
      <c r="B172" s="82">
        <v>470106</v>
      </c>
      <c r="C172" s="82" t="s">
        <v>331</v>
      </c>
      <c r="D172" s="83" t="s">
        <v>680</v>
      </c>
      <c r="E172" s="84" t="s">
        <v>33</v>
      </c>
      <c r="F172" s="85">
        <v>2</v>
      </c>
      <c r="G172" s="85"/>
      <c r="H172" s="85"/>
      <c r="I172" s="85"/>
      <c r="J172" s="85"/>
      <c r="K172" s="85"/>
      <c r="L172" s="86"/>
      <c r="N172" s="88"/>
    </row>
    <row r="173" spans="1:14" s="87" customFormat="1" ht="36">
      <c r="A173" s="81" t="s">
        <v>71</v>
      </c>
      <c r="B173" s="82" t="s">
        <v>491</v>
      </c>
      <c r="C173" s="82" t="s">
        <v>332</v>
      </c>
      <c r="D173" s="83" t="s">
        <v>872</v>
      </c>
      <c r="E173" s="84" t="s">
        <v>33</v>
      </c>
      <c r="F173" s="85">
        <v>2</v>
      </c>
      <c r="G173" s="85"/>
      <c r="H173" s="85"/>
      <c r="I173" s="85"/>
      <c r="J173" s="101"/>
      <c r="K173" s="101"/>
      <c r="L173" s="102"/>
      <c r="N173" s="88"/>
    </row>
    <row r="174" spans="1:14" s="87" customFormat="1" ht="18">
      <c r="A174" s="81" t="s">
        <v>50</v>
      </c>
      <c r="B174" s="82" t="s">
        <v>1099</v>
      </c>
      <c r="C174" s="82" t="s">
        <v>333</v>
      </c>
      <c r="D174" s="83" t="s">
        <v>681</v>
      </c>
      <c r="E174" s="84" t="s">
        <v>33</v>
      </c>
      <c r="F174" s="85">
        <v>4</v>
      </c>
      <c r="G174" s="85"/>
      <c r="H174" s="85"/>
      <c r="I174" s="85"/>
      <c r="J174" s="85"/>
      <c r="K174" s="85"/>
      <c r="L174" s="86"/>
      <c r="N174" s="88"/>
    </row>
    <row r="175" spans="1:14" s="87" customFormat="1" ht="18">
      <c r="A175" s="81" t="s">
        <v>50</v>
      </c>
      <c r="B175" s="82" t="s">
        <v>1100</v>
      </c>
      <c r="C175" s="82" t="s">
        <v>334</v>
      </c>
      <c r="D175" s="83" t="s">
        <v>682</v>
      </c>
      <c r="E175" s="84" t="s">
        <v>33</v>
      </c>
      <c r="F175" s="85">
        <v>3</v>
      </c>
      <c r="G175" s="85"/>
      <c r="H175" s="85"/>
      <c r="I175" s="85"/>
      <c r="J175" s="85"/>
      <c r="K175" s="85"/>
      <c r="L175" s="86"/>
      <c r="N175" s="88"/>
    </row>
    <row r="176" spans="1:14" s="87" customFormat="1" ht="18">
      <c r="A176" s="81" t="s">
        <v>68</v>
      </c>
      <c r="B176" s="82" t="s">
        <v>732</v>
      </c>
      <c r="C176" s="82" t="s">
        <v>335</v>
      </c>
      <c r="D176" s="83" t="s">
        <v>824</v>
      </c>
      <c r="E176" s="84" t="s">
        <v>122</v>
      </c>
      <c r="F176" s="85">
        <v>32</v>
      </c>
      <c r="G176" s="85"/>
      <c r="H176" s="85"/>
      <c r="I176" s="85"/>
      <c r="J176" s="85"/>
      <c r="K176" s="85"/>
      <c r="L176" s="86"/>
      <c r="N176" s="88"/>
    </row>
    <row r="177" spans="1:14" s="87" customFormat="1" ht="18">
      <c r="A177" s="81" t="s">
        <v>71</v>
      </c>
      <c r="B177" s="82">
        <v>470118</v>
      </c>
      <c r="C177" s="82" t="s">
        <v>336</v>
      </c>
      <c r="D177" s="83" t="s">
        <v>825</v>
      </c>
      <c r="E177" s="84" t="s">
        <v>122</v>
      </c>
      <c r="F177" s="85">
        <v>6</v>
      </c>
      <c r="G177" s="85"/>
      <c r="H177" s="85"/>
      <c r="I177" s="85"/>
      <c r="J177" s="85"/>
      <c r="K177" s="85"/>
      <c r="L177" s="86"/>
      <c r="N177" s="88"/>
    </row>
    <row r="178" spans="1:14" s="87" customFormat="1" ht="18">
      <c r="A178" s="81" t="s">
        <v>68</v>
      </c>
      <c r="B178" s="82" t="s">
        <v>722</v>
      </c>
      <c r="C178" s="82" t="s">
        <v>337</v>
      </c>
      <c r="D178" s="83" t="s">
        <v>826</v>
      </c>
      <c r="E178" s="84" t="s">
        <v>122</v>
      </c>
      <c r="F178" s="85">
        <v>88</v>
      </c>
      <c r="G178" s="85"/>
      <c r="H178" s="85"/>
      <c r="I178" s="85"/>
      <c r="J178" s="85"/>
      <c r="K178" s="85"/>
      <c r="L178" s="86"/>
      <c r="N178" s="88"/>
    </row>
    <row r="179" spans="1:14" s="87" customFormat="1" ht="18">
      <c r="A179" s="81" t="s">
        <v>71</v>
      </c>
      <c r="B179" s="82">
        <v>470119</v>
      </c>
      <c r="C179" s="82" t="s">
        <v>338</v>
      </c>
      <c r="D179" s="83" t="s">
        <v>882</v>
      </c>
      <c r="E179" s="84" t="s">
        <v>122</v>
      </c>
      <c r="F179" s="85">
        <v>1</v>
      </c>
      <c r="G179" s="85"/>
      <c r="H179" s="85"/>
      <c r="I179" s="85"/>
      <c r="J179" s="85"/>
      <c r="K179" s="85"/>
      <c r="L179" s="86"/>
      <c r="N179" s="88"/>
    </row>
    <row r="180" spans="1:14" s="87" customFormat="1" ht="18">
      <c r="A180" s="81" t="s">
        <v>69</v>
      </c>
      <c r="B180" s="82" t="s">
        <v>918</v>
      </c>
      <c r="C180" s="82" t="s">
        <v>653</v>
      </c>
      <c r="D180" s="83" t="s">
        <v>829</v>
      </c>
      <c r="E180" s="84" t="s">
        <v>1</v>
      </c>
      <c r="F180" s="85">
        <v>112.16</v>
      </c>
      <c r="G180" s="85"/>
      <c r="H180" s="85"/>
      <c r="I180" s="85"/>
      <c r="J180" s="85"/>
      <c r="K180" s="85"/>
      <c r="L180" s="86"/>
      <c r="N180" s="88"/>
    </row>
    <row r="181" spans="1:14" s="87" customFormat="1" ht="18">
      <c r="A181" s="81" t="s">
        <v>71</v>
      </c>
      <c r="B181" s="82">
        <v>460101</v>
      </c>
      <c r="C181" s="82" t="s">
        <v>684</v>
      </c>
      <c r="D181" s="83" t="s">
        <v>827</v>
      </c>
      <c r="E181" s="84" t="s">
        <v>1</v>
      </c>
      <c r="F181" s="85">
        <v>3.28</v>
      </c>
      <c r="G181" s="85"/>
      <c r="H181" s="85"/>
      <c r="I181" s="85"/>
      <c r="J181" s="85"/>
      <c r="K181" s="85"/>
      <c r="L181" s="86"/>
      <c r="N181" s="88"/>
    </row>
    <row r="182" spans="1:14" s="87" customFormat="1" ht="18">
      <c r="A182" s="81" t="s">
        <v>71</v>
      </c>
      <c r="B182" s="82">
        <v>460107</v>
      </c>
      <c r="C182" s="82" t="s">
        <v>685</v>
      </c>
      <c r="D182" s="83" t="s">
        <v>830</v>
      </c>
      <c r="E182" s="84" t="s">
        <v>1</v>
      </c>
      <c r="F182" s="85">
        <v>93.53</v>
      </c>
      <c r="G182" s="85"/>
      <c r="H182" s="85"/>
      <c r="I182" s="85"/>
      <c r="J182" s="85"/>
      <c r="K182" s="85"/>
      <c r="L182" s="86"/>
      <c r="N182" s="88"/>
    </row>
    <row r="183" spans="1:14" s="87" customFormat="1" ht="18">
      <c r="A183" s="81" t="s">
        <v>69</v>
      </c>
      <c r="B183" s="82" t="s">
        <v>920</v>
      </c>
      <c r="C183" s="82" t="s">
        <v>686</v>
      </c>
      <c r="D183" s="83" t="s">
        <v>828</v>
      </c>
      <c r="E183" s="84" t="s">
        <v>1</v>
      </c>
      <c r="F183" s="85">
        <v>68.25</v>
      </c>
      <c r="G183" s="85"/>
      <c r="H183" s="85"/>
      <c r="I183" s="85"/>
      <c r="J183" s="85"/>
      <c r="K183" s="85"/>
      <c r="L183" s="86"/>
      <c r="N183" s="88"/>
    </row>
    <row r="184" spans="1:14" s="87" customFormat="1" ht="18">
      <c r="A184" s="81" t="s">
        <v>69</v>
      </c>
      <c r="B184" s="82" t="s">
        <v>919</v>
      </c>
      <c r="C184" s="82" t="s">
        <v>687</v>
      </c>
      <c r="D184" s="83" t="s">
        <v>831</v>
      </c>
      <c r="E184" s="84" t="s">
        <v>1</v>
      </c>
      <c r="F184" s="85">
        <v>349.12</v>
      </c>
      <c r="G184" s="85"/>
      <c r="H184" s="85"/>
      <c r="I184" s="85"/>
      <c r="J184" s="85"/>
      <c r="K184" s="85"/>
      <c r="L184" s="86"/>
      <c r="N184" s="88"/>
    </row>
    <row r="185" spans="1:14" s="87" customFormat="1" ht="18">
      <c r="A185" s="81" t="s">
        <v>71</v>
      </c>
      <c r="B185" s="82">
        <v>460106</v>
      </c>
      <c r="C185" s="82" t="s">
        <v>688</v>
      </c>
      <c r="D185" s="83" t="s">
        <v>832</v>
      </c>
      <c r="E185" s="84" t="s">
        <v>1</v>
      </c>
      <c r="F185" s="85">
        <v>38.79</v>
      </c>
      <c r="G185" s="85"/>
      <c r="H185" s="85"/>
      <c r="I185" s="85"/>
      <c r="J185" s="85"/>
      <c r="K185" s="85"/>
      <c r="L185" s="86"/>
      <c r="N185" s="88"/>
    </row>
    <row r="186" spans="1:14" s="87" customFormat="1" ht="18">
      <c r="A186" s="81" t="s">
        <v>71</v>
      </c>
      <c r="B186" s="82">
        <v>460108</v>
      </c>
      <c r="C186" s="82" t="s">
        <v>689</v>
      </c>
      <c r="D186" s="83" t="s">
        <v>833</v>
      </c>
      <c r="E186" s="84" t="s">
        <v>1</v>
      </c>
      <c r="F186" s="85">
        <v>0.66</v>
      </c>
      <c r="G186" s="85"/>
      <c r="H186" s="85"/>
      <c r="I186" s="85"/>
      <c r="J186" s="85"/>
      <c r="K186" s="85"/>
      <c r="L186" s="86"/>
      <c r="N186" s="88"/>
    </row>
    <row r="187" spans="1:14" s="87" customFormat="1" ht="18">
      <c r="A187" s="81" t="s">
        <v>69</v>
      </c>
      <c r="B187" s="82" t="s">
        <v>921</v>
      </c>
      <c r="C187" s="82" t="s">
        <v>690</v>
      </c>
      <c r="D187" s="83" t="s">
        <v>834</v>
      </c>
      <c r="E187" s="84" t="s">
        <v>1</v>
      </c>
      <c r="F187" s="85">
        <v>392.59</v>
      </c>
      <c r="G187" s="85"/>
      <c r="H187" s="85"/>
      <c r="I187" s="85"/>
      <c r="J187" s="85"/>
      <c r="K187" s="85"/>
      <c r="L187" s="86"/>
      <c r="N187" s="88"/>
    </row>
    <row r="188" spans="1:14" s="87" customFormat="1" ht="18">
      <c r="A188" s="81" t="s">
        <v>68</v>
      </c>
      <c r="B188" s="82" t="s">
        <v>883</v>
      </c>
      <c r="C188" s="82" t="s">
        <v>691</v>
      </c>
      <c r="D188" s="83" t="s">
        <v>881</v>
      </c>
      <c r="E188" s="84" t="s">
        <v>1</v>
      </c>
      <c r="F188" s="85">
        <v>86.56</v>
      </c>
      <c r="G188" s="85"/>
      <c r="H188" s="85"/>
      <c r="I188" s="85"/>
      <c r="J188" s="85"/>
      <c r="K188" s="85"/>
      <c r="L188" s="86"/>
      <c r="N188" s="88"/>
    </row>
    <row r="189" spans="1:14" s="87" customFormat="1" ht="18">
      <c r="A189" s="81" t="s">
        <v>71</v>
      </c>
      <c r="B189" s="82">
        <v>460802</v>
      </c>
      <c r="C189" s="82" t="s">
        <v>692</v>
      </c>
      <c r="D189" s="83" t="s">
        <v>723</v>
      </c>
      <c r="E189" s="84" t="s">
        <v>1</v>
      </c>
      <c r="F189" s="85">
        <v>22</v>
      </c>
      <c r="G189" s="85"/>
      <c r="H189" s="85"/>
      <c r="I189" s="85"/>
      <c r="J189" s="85"/>
      <c r="K189" s="85"/>
      <c r="L189" s="86"/>
      <c r="N189" s="88"/>
    </row>
    <row r="190" spans="1:14" s="87" customFormat="1" ht="18">
      <c r="A190" s="81" t="s">
        <v>71</v>
      </c>
      <c r="B190" s="82" t="s">
        <v>1101</v>
      </c>
      <c r="C190" s="82" t="s">
        <v>693</v>
      </c>
      <c r="D190" s="83" t="s">
        <v>724</v>
      </c>
      <c r="E190" s="84" t="s">
        <v>1</v>
      </c>
      <c r="F190" s="85">
        <v>45</v>
      </c>
      <c r="G190" s="85"/>
      <c r="H190" s="85"/>
      <c r="I190" s="85"/>
      <c r="J190" s="85"/>
      <c r="K190" s="85"/>
      <c r="L190" s="86"/>
      <c r="N190" s="88"/>
    </row>
    <row r="191" spans="1:14" s="87" customFormat="1" ht="18">
      <c r="A191" s="81" t="s">
        <v>50</v>
      </c>
      <c r="B191" s="82" t="s">
        <v>1102</v>
      </c>
      <c r="C191" s="82" t="s">
        <v>694</v>
      </c>
      <c r="D191" s="83" t="s">
        <v>725</v>
      </c>
      <c r="E191" s="84" t="s">
        <v>1</v>
      </c>
      <c r="F191" s="85">
        <v>8</v>
      </c>
      <c r="G191" s="85"/>
      <c r="H191" s="85"/>
      <c r="I191" s="85"/>
      <c r="J191" s="85"/>
      <c r="K191" s="85"/>
      <c r="L191" s="86"/>
      <c r="N191" s="88"/>
    </row>
    <row r="192" spans="1:14" s="87" customFormat="1" ht="18">
      <c r="A192" s="81" t="s">
        <v>50</v>
      </c>
      <c r="B192" s="82" t="s">
        <v>1103</v>
      </c>
      <c r="C192" s="82" t="s">
        <v>695</v>
      </c>
      <c r="D192" s="83" t="s">
        <v>726</v>
      </c>
      <c r="E192" s="84" t="s">
        <v>1</v>
      </c>
      <c r="F192" s="85">
        <v>59.5</v>
      </c>
      <c r="G192" s="85"/>
      <c r="H192" s="85"/>
      <c r="I192" s="85"/>
      <c r="J192" s="85"/>
      <c r="K192" s="85"/>
      <c r="L192" s="86"/>
      <c r="N192" s="88"/>
    </row>
    <row r="193" spans="1:14" s="87" customFormat="1" ht="18">
      <c r="A193" s="81" t="s">
        <v>71</v>
      </c>
      <c r="B193" s="82" t="s">
        <v>1104</v>
      </c>
      <c r="C193" s="82" t="s">
        <v>884</v>
      </c>
      <c r="D193" s="83" t="s">
        <v>727</v>
      </c>
      <c r="E193" s="84" t="s">
        <v>1</v>
      </c>
      <c r="F193" s="85">
        <v>22.5</v>
      </c>
      <c r="G193" s="85"/>
      <c r="H193" s="85"/>
      <c r="I193" s="85"/>
      <c r="J193" s="85"/>
      <c r="K193" s="85"/>
      <c r="L193" s="86"/>
      <c r="N193" s="88"/>
    </row>
    <row r="194" spans="1:14" s="87" customFormat="1" ht="18">
      <c r="A194" s="81"/>
      <c r="B194" s="82"/>
      <c r="C194" s="95" t="s">
        <v>339</v>
      </c>
      <c r="D194" s="96" t="s">
        <v>660</v>
      </c>
      <c r="E194" s="84"/>
      <c r="F194" s="85"/>
      <c r="G194" s="85"/>
      <c r="H194" s="85"/>
      <c r="I194" s="85"/>
      <c r="J194" s="85"/>
      <c r="K194" s="85"/>
      <c r="L194" s="86"/>
      <c r="N194" s="88"/>
    </row>
    <row r="195" spans="1:14" s="87" customFormat="1" ht="18">
      <c r="A195" s="81" t="s">
        <v>69</v>
      </c>
      <c r="B195" s="82" t="s">
        <v>921</v>
      </c>
      <c r="C195" s="82" t="s">
        <v>340</v>
      </c>
      <c r="D195" s="83" t="s">
        <v>835</v>
      </c>
      <c r="E195" s="84" t="s">
        <v>1</v>
      </c>
      <c r="F195" s="85">
        <v>166.9</v>
      </c>
      <c r="G195" s="85"/>
      <c r="H195" s="85"/>
      <c r="I195" s="85"/>
      <c r="J195" s="85"/>
      <c r="K195" s="85"/>
      <c r="L195" s="86"/>
      <c r="N195" s="88"/>
    </row>
    <row r="196" spans="1:14" s="87" customFormat="1" ht="18">
      <c r="A196" s="81" t="s">
        <v>69</v>
      </c>
      <c r="B196" s="82" t="s">
        <v>919</v>
      </c>
      <c r="C196" s="82" t="s">
        <v>341</v>
      </c>
      <c r="D196" s="83" t="s">
        <v>836</v>
      </c>
      <c r="E196" s="84" t="s">
        <v>1</v>
      </c>
      <c r="F196" s="85">
        <v>47.84</v>
      </c>
      <c r="G196" s="85"/>
      <c r="H196" s="85"/>
      <c r="I196" s="85"/>
      <c r="J196" s="85"/>
      <c r="K196" s="85"/>
      <c r="L196" s="86"/>
      <c r="N196" s="88"/>
    </row>
    <row r="197" spans="1:14" s="87" customFormat="1" ht="18">
      <c r="A197" s="81" t="s">
        <v>69</v>
      </c>
      <c r="B197" s="82" t="s">
        <v>918</v>
      </c>
      <c r="C197" s="82" t="s">
        <v>342</v>
      </c>
      <c r="D197" s="83" t="s">
        <v>837</v>
      </c>
      <c r="E197" s="84" t="s">
        <v>1</v>
      </c>
      <c r="F197" s="85">
        <v>87.36</v>
      </c>
      <c r="G197" s="85"/>
      <c r="H197" s="85"/>
      <c r="I197" s="85"/>
      <c r="J197" s="85"/>
      <c r="K197" s="85"/>
      <c r="L197" s="86"/>
      <c r="N197" s="88"/>
    </row>
    <row r="198" spans="1:14" s="87" customFormat="1" ht="18">
      <c r="A198" s="89"/>
      <c r="B198" s="82"/>
      <c r="C198" s="95" t="s">
        <v>661</v>
      </c>
      <c r="D198" s="96" t="s">
        <v>189</v>
      </c>
      <c r="E198" s="97"/>
      <c r="F198" s="97"/>
      <c r="G198" s="93"/>
      <c r="H198" s="93"/>
      <c r="I198" s="85"/>
      <c r="J198" s="85"/>
      <c r="K198" s="85"/>
      <c r="L198" s="86"/>
      <c r="N198" s="88"/>
    </row>
    <row r="199" spans="1:14" s="87" customFormat="1" ht="18">
      <c r="A199" s="81" t="s">
        <v>69</v>
      </c>
      <c r="B199" s="82" t="s">
        <v>696</v>
      </c>
      <c r="C199" s="82" t="s">
        <v>662</v>
      </c>
      <c r="D199" s="83" t="s">
        <v>701</v>
      </c>
      <c r="E199" s="84" t="s">
        <v>122</v>
      </c>
      <c r="F199" s="85">
        <v>3</v>
      </c>
      <c r="G199" s="85"/>
      <c r="H199" s="85"/>
      <c r="I199" s="85"/>
      <c r="J199" s="85"/>
      <c r="K199" s="85"/>
      <c r="L199" s="86"/>
      <c r="N199" s="88"/>
    </row>
    <row r="200" spans="1:14" s="87" customFormat="1" ht="18">
      <c r="A200" s="81" t="s">
        <v>71</v>
      </c>
      <c r="B200" s="82">
        <v>470117</v>
      </c>
      <c r="C200" s="82" t="s">
        <v>663</v>
      </c>
      <c r="D200" s="83" t="s">
        <v>655</v>
      </c>
      <c r="E200" s="84" t="s">
        <v>122</v>
      </c>
      <c r="F200" s="85">
        <v>2</v>
      </c>
      <c r="G200" s="85"/>
      <c r="H200" s="85"/>
      <c r="I200" s="85"/>
      <c r="J200" s="85"/>
      <c r="K200" s="85"/>
      <c r="L200" s="86"/>
      <c r="N200" s="88"/>
    </row>
    <row r="201" spans="1:14" s="87" customFormat="1" ht="18">
      <c r="A201" s="81" t="s">
        <v>71</v>
      </c>
      <c r="B201" s="82">
        <v>470102</v>
      </c>
      <c r="C201" s="82" t="s">
        <v>664</v>
      </c>
      <c r="D201" s="83" t="s">
        <v>683</v>
      </c>
      <c r="E201" s="84" t="s">
        <v>122</v>
      </c>
      <c r="F201" s="85">
        <v>2</v>
      </c>
      <c r="G201" s="85"/>
      <c r="H201" s="85"/>
      <c r="I201" s="85"/>
      <c r="J201" s="85"/>
      <c r="K201" s="85"/>
      <c r="L201" s="86"/>
      <c r="N201" s="88"/>
    </row>
    <row r="202" spans="1:14" s="87" customFormat="1" ht="18">
      <c r="A202" s="81" t="s">
        <v>50</v>
      </c>
      <c r="B202" s="82" t="s">
        <v>1099</v>
      </c>
      <c r="C202" s="82" t="s">
        <v>665</v>
      </c>
      <c r="D202" s="83" t="s">
        <v>681</v>
      </c>
      <c r="E202" s="84" t="s">
        <v>122</v>
      </c>
      <c r="F202" s="85">
        <v>3</v>
      </c>
      <c r="G202" s="85"/>
      <c r="H202" s="85"/>
      <c r="I202" s="85"/>
      <c r="J202" s="85"/>
      <c r="K202" s="85"/>
      <c r="L202" s="86"/>
      <c r="N202" s="88"/>
    </row>
    <row r="203" spans="1:14" s="87" customFormat="1" ht="18">
      <c r="A203" s="81" t="s">
        <v>71</v>
      </c>
      <c r="B203" s="82">
        <v>470526</v>
      </c>
      <c r="C203" s="82" t="s">
        <v>666</v>
      </c>
      <c r="D203" s="83" t="s">
        <v>654</v>
      </c>
      <c r="E203" s="84" t="s">
        <v>122</v>
      </c>
      <c r="F203" s="85">
        <v>2</v>
      </c>
      <c r="G203" s="85"/>
      <c r="H203" s="85"/>
      <c r="I203" s="85"/>
      <c r="J203" s="85"/>
      <c r="K203" s="85"/>
      <c r="L203" s="86"/>
      <c r="N203" s="88"/>
    </row>
    <row r="204" spans="1:14" s="87" customFormat="1" ht="18">
      <c r="A204" s="81" t="s">
        <v>71</v>
      </c>
      <c r="B204" s="82">
        <v>470506</v>
      </c>
      <c r="C204" s="82" t="s">
        <v>667</v>
      </c>
      <c r="D204" s="83" t="s">
        <v>702</v>
      </c>
      <c r="E204" s="84" t="s">
        <v>122</v>
      </c>
      <c r="F204" s="85">
        <v>2</v>
      </c>
      <c r="G204" s="85"/>
      <c r="H204" s="85"/>
      <c r="I204" s="85"/>
      <c r="J204" s="85"/>
      <c r="K204" s="85"/>
      <c r="L204" s="86"/>
      <c r="N204" s="88"/>
    </row>
    <row r="205" spans="1:14" s="87" customFormat="1" ht="18">
      <c r="A205" s="81" t="s">
        <v>71</v>
      </c>
      <c r="B205" s="82">
        <v>470501</v>
      </c>
      <c r="C205" s="82" t="s">
        <v>668</v>
      </c>
      <c r="D205" s="83" t="s">
        <v>703</v>
      </c>
      <c r="E205" s="84" t="s">
        <v>122</v>
      </c>
      <c r="F205" s="85">
        <v>1</v>
      </c>
      <c r="G205" s="85"/>
      <c r="H205" s="85"/>
      <c r="I205" s="85"/>
      <c r="J205" s="85"/>
      <c r="K205" s="85"/>
      <c r="L205" s="86"/>
      <c r="N205" s="88"/>
    </row>
    <row r="206" spans="1:14" s="87" customFormat="1" ht="18">
      <c r="A206" s="81" t="s">
        <v>71</v>
      </c>
      <c r="B206" s="82">
        <v>470107</v>
      </c>
      <c r="C206" s="82" t="s">
        <v>669</v>
      </c>
      <c r="D206" s="83" t="s">
        <v>679</v>
      </c>
      <c r="E206" s="84" t="s">
        <v>122</v>
      </c>
      <c r="F206" s="85">
        <v>1</v>
      </c>
      <c r="G206" s="85"/>
      <c r="H206" s="85"/>
      <c r="I206" s="85"/>
      <c r="J206" s="85"/>
      <c r="K206" s="85"/>
      <c r="L206" s="86"/>
      <c r="N206" s="88"/>
    </row>
    <row r="207" spans="1:14" s="87" customFormat="1" ht="18">
      <c r="A207" s="81" t="s">
        <v>68</v>
      </c>
      <c r="B207" s="82" t="s">
        <v>1103</v>
      </c>
      <c r="C207" s="82" t="s">
        <v>670</v>
      </c>
      <c r="D207" s="83" t="s">
        <v>728</v>
      </c>
      <c r="E207" s="84" t="s">
        <v>1</v>
      </c>
      <c r="F207" s="85">
        <v>7</v>
      </c>
      <c r="G207" s="85"/>
      <c r="H207" s="85"/>
      <c r="I207" s="85"/>
      <c r="J207" s="85"/>
      <c r="K207" s="85"/>
      <c r="L207" s="86"/>
      <c r="N207" s="88"/>
    </row>
    <row r="208" spans="1:14" s="87" customFormat="1" ht="18">
      <c r="A208" s="81" t="s">
        <v>68</v>
      </c>
      <c r="B208" s="82" t="s">
        <v>1102</v>
      </c>
      <c r="C208" s="82" t="s">
        <v>671</v>
      </c>
      <c r="D208" s="83" t="s">
        <v>729</v>
      </c>
      <c r="E208" s="84" t="s">
        <v>1</v>
      </c>
      <c r="F208" s="85">
        <f>159.9+8</f>
        <v>167.9</v>
      </c>
      <c r="G208" s="85"/>
      <c r="H208" s="85"/>
      <c r="I208" s="85"/>
      <c r="J208" s="85"/>
      <c r="K208" s="85"/>
      <c r="L208" s="86"/>
      <c r="N208" s="88"/>
    </row>
    <row r="209" spans="1:14" s="87" customFormat="1" ht="18">
      <c r="A209" s="81" t="s">
        <v>71</v>
      </c>
      <c r="B209" s="82">
        <v>460801</v>
      </c>
      <c r="C209" s="82" t="s">
        <v>672</v>
      </c>
      <c r="D209" s="83" t="s">
        <v>730</v>
      </c>
      <c r="E209" s="84" t="s">
        <v>1</v>
      </c>
      <c r="F209" s="85">
        <v>1.9</v>
      </c>
      <c r="G209" s="85"/>
      <c r="H209" s="85"/>
      <c r="I209" s="85"/>
      <c r="J209" s="85"/>
      <c r="K209" s="85"/>
      <c r="L209" s="86"/>
      <c r="N209" s="88"/>
    </row>
    <row r="210" spans="1:14" s="87" customFormat="1" ht="18">
      <c r="A210" s="81" t="s">
        <v>71</v>
      </c>
      <c r="B210" s="82">
        <v>460806</v>
      </c>
      <c r="C210" s="82" t="s">
        <v>673</v>
      </c>
      <c r="D210" s="83" t="s">
        <v>731</v>
      </c>
      <c r="E210" s="84" t="s">
        <v>1</v>
      </c>
      <c r="F210" s="85">
        <v>1.8</v>
      </c>
      <c r="G210" s="85"/>
      <c r="H210" s="85"/>
      <c r="I210" s="85"/>
      <c r="J210" s="85"/>
      <c r="K210" s="85"/>
      <c r="L210" s="86"/>
      <c r="N210" s="88"/>
    </row>
    <row r="211" spans="1:14" s="87" customFormat="1" ht="18">
      <c r="A211" s="81" t="s">
        <v>71</v>
      </c>
      <c r="B211" s="82" t="s">
        <v>873</v>
      </c>
      <c r="C211" s="82" t="s">
        <v>674</v>
      </c>
      <c r="D211" s="83" t="s">
        <v>876</v>
      </c>
      <c r="E211" s="84" t="s">
        <v>122</v>
      </c>
      <c r="F211" s="85">
        <v>8</v>
      </c>
      <c r="G211" s="85"/>
      <c r="H211" s="85"/>
      <c r="I211" s="85"/>
      <c r="J211" s="85"/>
      <c r="K211" s="85"/>
      <c r="L211" s="86"/>
      <c r="N211" s="88"/>
    </row>
    <row r="212" spans="1:14" s="87" customFormat="1" ht="18">
      <c r="A212" s="81" t="s">
        <v>71</v>
      </c>
      <c r="B212" s="82" t="s">
        <v>874</v>
      </c>
      <c r="C212" s="82" t="s">
        <v>675</v>
      </c>
      <c r="D212" s="83" t="s">
        <v>877</v>
      </c>
      <c r="E212" s="84" t="s">
        <v>122</v>
      </c>
      <c r="F212" s="85">
        <v>7</v>
      </c>
      <c r="G212" s="85"/>
      <c r="H212" s="85"/>
      <c r="I212" s="85"/>
      <c r="J212" s="85"/>
      <c r="K212" s="85"/>
      <c r="L212" s="86"/>
      <c r="N212" s="88"/>
    </row>
    <row r="213" spans="1:14" s="87" customFormat="1" ht="18">
      <c r="A213" s="81" t="s">
        <v>71</v>
      </c>
      <c r="B213" s="82" t="s">
        <v>875</v>
      </c>
      <c r="C213" s="82" t="s">
        <v>676</v>
      </c>
      <c r="D213" s="83" t="s">
        <v>878</v>
      </c>
      <c r="E213" s="84" t="s">
        <v>122</v>
      </c>
      <c r="F213" s="85">
        <v>6</v>
      </c>
      <c r="G213" s="85"/>
      <c r="H213" s="85"/>
      <c r="I213" s="85"/>
      <c r="J213" s="85"/>
      <c r="K213" s="85"/>
      <c r="L213" s="86"/>
      <c r="N213" s="88"/>
    </row>
    <row r="214" spans="1:14" s="87" customFormat="1" ht="18">
      <c r="A214" s="81" t="s">
        <v>68</v>
      </c>
      <c r="B214" s="82" t="s">
        <v>742</v>
      </c>
      <c r="C214" s="82" t="s">
        <v>838</v>
      </c>
      <c r="D214" s="83" t="s">
        <v>842</v>
      </c>
      <c r="E214" s="84" t="s">
        <v>122</v>
      </c>
      <c r="F214" s="85">
        <v>1</v>
      </c>
      <c r="G214" s="85"/>
      <c r="H214" s="85"/>
      <c r="I214" s="85"/>
      <c r="J214" s="85"/>
      <c r="K214" s="85"/>
      <c r="L214" s="86"/>
      <c r="N214" s="88"/>
    </row>
    <row r="215" spans="1:14" s="87" customFormat="1" ht="36">
      <c r="A215" s="81" t="s">
        <v>71</v>
      </c>
      <c r="B215" s="82" t="s">
        <v>492</v>
      </c>
      <c r="C215" s="82" t="s">
        <v>839</v>
      </c>
      <c r="D215" s="83" t="s">
        <v>493</v>
      </c>
      <c r="E215" s="84" t="s">
        <v>33</v>
      </c>
      <c r="F215" s="85">
        <v>1</v>
      </c>
      <c r="G215" s="85"/>
      <c r="H215" s="85"/>
      <c r="I215" s="85"/>
      <c r="J215" s="85"/>
      <c r="K215" s="85"/>
      <c r="L215" s="86"/>
      <c r="N215" s="88"/>
    </row>
    <row r="216" spans="1:14" s="87" customFormat="1" ht="36">
      <c r="A216" s="81" t="s">
        <v>71</v>
      </c>
      <c r="B216" s="82">
        <v>431076</v>
      </c>
      <c r="C216" s="82" t="s">
        <v>840</v>
      </c>
      <c r="D216" s="83" t="s">
        <v>494</v>
      </c>
      <c r="E216" s="84" t="s">
        <v>33</v>
      </c>
      <c r="F216" s="85">
        <v>1</v>
      </c>
      <c r="G216" s="85"/>
      <c r="H216" s="85"/>
      <c r="I216" s="85"/>
      <c r="J216" s="85"/>
      <c r="K216" s="85"/>
      <c r="L216" s="86"/>
      <c r="N216" s="88"/>
    </row>
    <row r="217" spans="1:14" s="87" customFormat="1" ht="36">
      <c r="A217" s="81" t="s">
        <v>50</v>
      </c>
      <c r="B217" s="82" t="s">
        <v>1105</v>
      </c>
      <c r="C217" s="82" t="s">
        <v>841</v>
      </c>
      <c r="D217" s="83" t="s">
        <v>490</v>
      </c>
      <c r="E217" s="84" t="s">
        <v>122</v>
      </c>
      <c r="F217" s="85">
        <v>7</v>
      </c>
      <c r="G217" s="85"/>
      <c r="H217" s="85"/>
      <c r="I217" s="85"/>
      <c r="J217" s="85"/>
      <c r="K217" s="85"/>
      <c r="L217" s="86"/>
      <c r="N217" s="88"/>
    </row>
    <row r="218" spans="1:14" ht="18">
      <c r="A218" s="89"/>
      <c r="B218" s="82"/>
      <c r="C218" s="90"/>
      <c r="D218" s="91" t="s">
        <v>24</v>
      </c>
      <c r="E218" s="92"/>
      <c r="F218" s="92"/>
      <c r="G218" s="93"/>
      <c r="H218" s="93"/>
      <c r="I218" s="98"/>
      <c r="J218" s="98"/>
      <c r="K218" s="98"/>
      <c r="L218" s="94"/>
    </row>
    <row r="219" spans="1:14" s="87" customFormat="1" ht="18">
      <c r="A219" s="89"/>
      <c r="B219" s="82"/>
      <c r="C219" s="95" t="s">
        <v>182</v>
      </c>
      <c r="D219" s="96" t="s">
        <v>119</v>
      </c>
      <c r="E219" s="97"/>
      <c r="F219" s="97"/>
      <c r="G219" s="93"/>
      <c r="H219" s="93"/>
      <c r="I219" s="93"/>
      <c r="J219" s="93"/>
      <c r="K219" s="93"/>
      <c r="L219" s="93"/>
      <c r="N219" s="88"/>
    </row>
    <row r="220" spans="1:14" s="87" customFormat="1" ht="18">
      <c r="A220" s="81" t="s">
        <v>71</v>
      </c>
      <c r="B220" s="82">
        <v>440127</v>
      </c>
      <c r="C220" s="82" t="s">
        <v>343</v>
      </c>
      <c r="D220" s="83" t="s">
        <v>1113</v>
      </c>
      <c r="E220" s="84" t="s">
        <v>33</v>
      </c>
      <c r="F220" s="85">
        <v>30</v>
      </c>
      <c r="G220" s="85"/>
      <c r="H220" s="85"/>
      <c r="I220" s="85"/>
      <c r="J220" s="85"/>
      <c r="K220" s="85"/>
      <c r="L220" s="86"/>
      <c r="N220" s="88"/>
    </row>
    <row r="221" spans="1:14" s="87" customFormat="1" ht="36">
      <c r="A221" s="81" t="s">
        <v>68</v>
      </c>
      <c r="B221" s="82" t="s">
        <v>148</v>
      </c>
      <c r="C221" s="82" t="s">
        <v>344</v>
      </c>
      <c r="D221" s="83" t="s">
        <v>1114</v>
      </c>
      <c r="E221" s="84" t="s">
        <v>33</v>
      </c>
      <c r="F221" s="85">
        <v>99</v>
      </c>
      <c r="G221" s="85"/>
      <c r="H221" s="85"/>
      <c r="I221" s="85"/>
      <c r="J221" s="85"/>
      <c r="K221" s="85"/>
      <c r="L221" s="86"/>
      <c r="N221" s="88"/>
    </row>
    <row r="222" spans="1:14" s="87" customFormat="1" ht="36">
      <c r="A222" s="81" t="s">
        <v>50</v>
      </c>
      <c r="B222" s="82" t="s">
        <v>1097</v>
      </c>
      <c r="C222" s="82" t="s">
        <v>345</v>
      </c>
      <c r="D222" s="83" t="s">
        <v>1115</v>
      </c>
      <c r="E222" s="84" t="s">
        <v>33</v>
      </c>
      <c r="F222" s="85">
        <v>8</v>
      </c>
      <c r="G222" s="85"/>
      <c r="H222" s="85"/>
      <c r="I222" s="85"/>
      <c r="J222" s="85"/>
      <c r="K222" s="85"/>
      <c r="L222" s="86"/>
      <c r="N222" s="88"/>
    </row>
    <row r="223" spans="1:14" s="87" customFormat="1" ht="54">
      <c r="A223" s="81" t="s">
        <v>68</v>
      </c>
      <c r="B223" s="82" t="s">
        <v>149</v>
      </c>
      <c r="C223" s="82" t="s">
        <v>346</v>
      </c>
      <c r="D223" s="83" t="s">
        <v>1116</v>
      </c>
      <c r="E223" s="84" t="s">
        <v>33</v>
      </c>
      <c r="F223" s="85">
        <v>28</v>
      </c>
      <c r="G223" s="85"/>
      <c r="H223" s="85"/>
      <c r="I223" s="85"/>
      <c r="J223" s="85"/>
      <c r="K223" s="85"/>
      <c r="L223" s="86"/>
      <c r="N223" s="88"/>
    </row>
    <row r="224" spans="1:14" s="87" customFormat="1" ht="36">
      <c r="A224" s="81" t="s">
        <v>71</v>
      </c>
      <c r="B224" s="82">
        <v>440336</v>
      </c>
      <c r="C224" s="82" t="s">
        <v>347</v>
      </c>
      <c r="D224" s="83" t="s">
        <v>1117</v>
      </c>
      <c r="E224" s="84" t="s">
        <v>33</v>
      </c>
      <c r="F224" s="85">
        <v>32</v>
      </c>
      <c r="G224" s="85"/>
      <c r="H224" s="85"/>
      <c r="I224" s="85"/>
      <c r="J224" s="85"/>
      <c r="K224" s="85"/>
      <c r="L224" s="86"/>
      <c r="N224" s="88"/>
    </row>
    <row r="225" spans="1:14" s="87" customFormat="1" ht="54">
      <c r="A225" s="81" t="s">
        <v>68</v>
      </c>
      <c r="B225" s="82" t="s">
        <v>1131</v>
      </c>
      <c r="C225" s="82" t="s">
        <v>216</v>
      </c>
      <c r="D225" s="83" t="s">
        <v>1200</v>
      </c>
      <c r="E225" s="84" t="s">
        <v>33</v>
      </c>
      <c r="F225" s="85">
        <v>4</v>
      </c>
      <c r="G225" s="85"/>
      <c r="H225" s="85"/>
      <c r="I225" s="85"/>
      <c r="J225" s="85"/>
      <c r="K225" s="85"/>
      <c r="L225" s="86"/>
      <c r="N225" s="88"/>
    </row>
    <row r="226" spans="1:14" s="87" customFormat="1" ht="18">
      <c r="A226" s="81" t="s">
        <v>50</v>
      </c>
      <c r="B226" s="82"/>
      <c r="C226" s="82" t="s">
        <v>213</v>
      </c>
      <c r="D226" s="83" t="s">
        <v>1118</v>
      </c>
      <c r="E226" s="84" t="s">
        <v>122</v>
      </c>
      <c r="F226" s="85">
        <v>4</v>
      </c>
      <c r="G226" s="85"/>
      <c r="H226" s="85"/>
      <c r="I226" s="85"/>
      <c r="J226" s="85"/>
      <c r="K226" s="85"/>
      <c r="L226" s="86"/>
      <c r="N226" s="88"/>
    </row>
    <row r="227" spans="1:14" s="87" customFormat="1" ht="72">
      <c r="A227" s="81" t="s">
        <v>68</v>
      </c>
      <c r="B227" s="82" t="s">
        <v>150</v>
      </c>
      <c r="C227" s="82" t="s">
        <v>214</v>
      </c>
      <c r="D227" s="83" t="s">
        <v>1119</v>
      </c>
      <c r="E227" s="84" t="s">
        <v>33</v>
      </c>
      <c r="F227" s="85">
        <v>4</v>
      </c>
      <c r="G227" s="85"/>
      <c r="H227" s="85"/>
      <c r="I227" s="85"/>
      <c r="J227" s="85"/>
      <c r="K227" s="85"/>
      <c r="L227" s="86"/>
      <c r="N227" s="88"/>
    </row>
    <row r="228" spans="1:14" s="87" customFormat="1" ht="18">
      <c r="A228" s="81" t="s">
        <v>68</v>
      </c>
      <c r="B228" s="82" t="s">
        <v>151</v>
      </c>
      <c r="C228" s="82" t="s">
        <v>215</v>
      </c>
      <c r="D228" s="83" t="s">
        <v>1120</v>
      </c>
      <c r="E228" s="84" t="s">
        <v>33</v>
      </c>
      <c r="F228" s="85">
        <v>2</v>
      </c>
      <c r="G228" s="85"/>
      <c r="H228" s="85"/>
      <c r="I228" s="85"/>
      <c r="J228" s="85"/>
      <c r="K228" s="85"/>
      <c r="L228" s="86"/>
      <c r="N228" s="88"/>
    </row>
    <row r="229" spans="1:14" s="87" customFormat="1" ht="36">
      <c r="A229" s="81" t="s">
        <v>69</v>
      </c>
      <c r="B229" s="82" t="s">
        <v>713</v>
      </c>
      <c r="C229" s="82" t="s">
        <v>348</v>
      </c>
      <c r="D229" s="83" t="s">
        <v>1121</v>
      </c>
      <c r="E229" s="84" t="s">
        <v>33</v>
      </c>
      <c r="F229" s="85">
        <v>34</v>
      </c>
      <c r="G229" s="85"/>
      <c r="H229" s="85"/>
      <c r="I229" s="85"/>
      <c r="J229" s="85"/>
      <c r="K229" s="85"/>
      <c r="L229" s="86"/>
      <c r="N229" s="88"/>
    </row>
    <row r="230" spans="1:14" s="87" customFormat="1" ht="36">
      <c r="A230" s="81" t="s">
        <v>70</v>
      </c>
      <c r="B230" s="82" t="s">
        <v>1107</v>
      </c>
      <c r="C230" s="82" t="s">
        <v>349</v>
      </c>
      <c r="D230" s="83" t="s">
        <v>1122</v>
      </c>
      <c r="E230" s="84" t="s">
        <v>33</v>
      </c>
      <c r="F230" s="85">
        <v>99</v>
      </c>
      <c r="G230" s="85"/>
      <c r="H230" s="85"/>
      <c r="I230" s="85"/>
      <c r="J230" s="85"/>
      <c r="K230" s="85"/>
      <c r="L230" s="86"/>
      <c r="N230" s="88"/>
    </row>
    <row r="231" spans="1:14" s="87" customFormat="1" ht="36">
      <c r="A231" s="81" t="s">
        <v>71</v>
      </c>
      <c r="B231" s="82">
        <v>440363</v>
      </c>
      <c r="C231" s="82" t="s">
        <v>350</v>
      </c>
      <c r="D231" s="83" t="s">
        <v>1123</v>
      </c>
      <c r="E231" s="84" t="s">
        <v>33</v>
      </c>
      <c r="F231" s="85">
        <v>63</v>
      </c>
      <c r="G231" s="85"/>
      <c r="H231" s="85"/>
      <c r="I231" s="85"/>
      <c r="J231" s="85"/>
      <c r="K231" s="85"/>
      <c r="L231" s="86"/>
      <c r="N231" s="88"/>
    </row>
    <row r="232" spans="1:14" s="87" customFormat="1" ht="36">
      <c r="A232" s="81" t="s">
        <v>68</v>
      </c>
      <c r="B232" s="82" t="s">
        <v>152</v>
      </c>
      <c r="C232" s="82" t="s">
        <v>351</v>
      </c>
      <c r="D232" s="83" t="s">
        <v>1124</v>
      </c>
      <c r="E232" s="84" t="s">
        <v>33</v>
      </c>
      <c r="F232" s="85">
        <v>2</v>
      </c>
      <c r="G232" s="85"/>
      <c r="H232" s="85"/>
      <c r="I232" s="85"/>
      <c r="J232" s="85"/>
      <c r="K232" s="85"/>
      <c r="L232" s="86"/>
      <c r="N232" s="88"/>
    </row>
    <row r="233" spans="1:14" s="87" customFormat="1" ht="36">
      <c r="A233" s="81" t="s">
        <v>68</v>
      </c>
      <c r="B233" s="82" t="s">
        <v>153</v>
      </c>
      <c r="C233" s="82" t="s">
        <v>352</v>
      </c>
      <c r="D233" s="83" t="s">
        <v>1132</v>
      </c>
      <c r="E233" s="84" t="s">
        <v>122</v>
      </c>
      <c r="F233" s="85">
        <v>4</v>
      </c>
      <c r="G233" s="85"/>
      <c r="H233" s="85"/>
      <c r="I233" s="85"/>
      <c r="J233" s="85"/>
      <c r="K233" s="85"/>
      <c r="L233" s="86"/>
      <c r="N233" s="88"/>
    </row>
    <row r="234" spans="1:14" s="87" customFormat="1" ht="18">
      <c r="A234" s="81" t="s">
        <v>71</v>
      </c>
      <c r="B234" s="82">
        <v>440305</v>
      </c>
      <c r="C234" s="82" t="s">
        <v>353</v>
      </c>
      <c r="D234" s="83" t="s">
        <v>1125</v>
      </c>
      <c r="E234" s="84" t="s">
        <v>33</v>
      </c>
      <c r="F234" s="85">
        <v>32</v>
      </c>
      <c r="G234" s="85"/>
      <c r="H234" s="85"/>
      <c r="I234" s="85"/>
      <c r="J234" s="85"/>
      <c r="K234" s="85"/>
      <c r="L234" s="86"/>
      <c r="N234" s="88"/>
    </row>
    <row r="235" spans="1:14" s="87" customFormat="1" ht="18">
      <c r="A235" s="81" t="s">
        <v>71</v>
      </c>
      <c r="B235" s="82">
        <v>440318</v>
      </c>
      <c r="C235" s="82" t="s">
        <v>354</v>
      </c>
      <c r="D235" s="83" t="s">
        <v>1126</v>
      </c>
      <c r="E235" s="84" t="s">
        <v>122</v>
      </c>
      <c r="F235" s="85">
        <v>114</v>
      </c>
      <c r="G235" s="85"/>
      <c r="H235" s="85"/>
      <c r="I235" s="85"/>
      <c r="J235" s="85"/>
      <c r="K235" s="85"/>
      <c r="L235" s="86"/>
      <c r="N235" s="88"/>
    </row>
    <row r="236" spans="1:14" s="87" customFormat="1" ht="18">
      <c r="A236" s="81" t="s">
        <v>71</v>
      </c>
      <c r="B236" s="82">
        <v>440313</v>
      </c>
      <c r="C236" s="82" t="s">
        <v>355</v>
      </c>
      <c r="D236" s="83" t="s">
        <v>1127</v>
      </c>
      <c r="E236" s="84" t="s">
        <v>122</v>
      </c>
      <c r="F236" s="85">
        <v>129</v>
      </c>
      <c r="G236" s="85"/>
      <c r="H236" s="85"/>
      <c r="I236" s="85"/>
      <c r="J236" s="85"/>
      <c r="K236" s="85"/>
      <c r="L236" s="86"/>
      <c r="N236" s="88"/>
    </row>
    <row r="237" spans="1:14" s="87" customFormat="1" ht="36">
      <c r="A237" s="81" t="s">
        <v>68</v>
      </c>
      <c r="B237" s="82" t="s">
        <v>154</v>
      </c>
      <c r="C237" s="82" t="s">
        <v>356</v>
      </c>
      <c r="D237" s="83" t="s">
        <v>1128</v>
      </c>
      <c r="E237" s="84" t="s">
        <v>37</v>
      </c>
      <c r="F237" s="85">
        <v>15.6</v>
      </c>
      <c r="G237" s="85"/>
      <c r="H237" s="85"/>
      <c r="I237" s="85"/>
      <c r="J237" s="85"/>
      <c r="K237" s="85"/>
      <c r="L237" s="86"/>
      <c r="N237" s="88"/>
    </row>
    <row r="238" spans="1:14" s="87" customFormat="1" ht="36">
      <c r="A238" s="40" t="s">
        <v>71</v>
      </c>
      <c r="B238" s="27">
        <v>440206</v>
      </c>
      <c r="C238" s="82" t="s">
        <v>357</v>
      </c>
      <c r="D238" s="34" t="s">
        <v>1129</v>
      </c>
      <c r="E238" s="35" t="s">
        <v>122</v>
      </c>
      <c r="F238" s="36">
        <v>2</v>
      </c>
      <c r="G238" s="36"/>
      <c r="H238" s="36"/>
      <c r="I238" s="36"/>
      <c r="J238" s="36"/>
      <c r="K238" s="36"/>
      <c r="L238" s="37"/>
      <c r="N238" s="88"/>
    </row>
    <row r="239" spans="1:14" s="87" customFormat="1" ht="36">
      <c r="A239" s="40" t="s">
        <v>71</v>
      </c>
      <c r="B239" s="27">
        <v>440206</v>
      </c>
      <c r="C239" s="82" t="s">
        <v>358</v>
      </c>
      <c r="D239" s="34" t="s">
        <v>1247</v>
      </c>
      <c r="E239" s="35" t="s">
        <v>33</v>
      </c>
      <c r="F239" s="36">
        <v>2</v>
      </c>
      <c r="G239" s="36"/>
      <c r="H239" s="36"/>
      <c r="I239" s="36"/>
      <c r="J239" s="36"/>
      <c r="K239" s="36"/>
      <c r="L239" s="37"/>
      <c r="N239" s="88"/>
    </row>
    <row r="240" spans="1:14" s="87" customFormat="1" ht="36">
      <c r="A240" s="40" t="s">
        <v>71</v>
      </c>
      <c r="B240" s="27">
        <v>440206</v>
      </c>
      <c r="C240" s="82" t="s">
        <v>359</v>
      </c>
      <c r="D240" s="34" t="s">
        <v>1248</v>
      </c>
      <c r="E240" s="35" t="s">
        <v>33</v>
      </c>
      <c r="F240" s="36">
        <v>2</v>
      </c>
      <c r="G240" s="36"/>
      <c r="H240" s="36"/>
      <c r="I240" s="36"/>
      <c r="J240" s="36"/>
      <c r="K240" s="36"/>
      <c r="L240" s="37"/>
      <c r="N240" s="88"/>
    </row>
    <row r="241" spans="1:14" s="87" customFormat="1" ht="36">
      <c r="A241" s="40" t="s">
        <v>71</v>
      </c>
      <c r="B241" s="27">
        <v>440206</v>
      </c>
      <c r="C241" s="82" t="s">
        <v>360</v>
      </c>
      <c r="D241" s="34" t="s">
        <v>1249</v>
      </c>
      <c r="E241" s="35" t="s">
        <v>33</v>
      </c>
      <c r="F241" s="36">
        <v>2</v>
      </c>
      <c r="G241" s="36"/>
      <c r="H241" s="36"/>
      <c r="I241" s="36"/>
      <c r="J241" s="36"/>
      <c r="K241" s="36"/>
      <c r="L241" s="37"/>
      <c r="N241" s="88"/>
    </row>
    <row r="242" spans="1:14" s="87" customFormat="1" ht="36">
      <c r="A242" s="40" t="s">
        <v>71</v>
      </c>
      <c r="B242" s="27">
        <v>440206</v>
      </c>
      <c r="C242" s="82" t="s">
        <v>361</v>
      </c>
      <c r="D242" s="34" t="s">
        <v>1250</v>
      </c>
      <c r="E242" s="35" t="s">
        <v>33</v>
      </c>
      <c r="F242" s="36">
        <v>3</v>
      </c>
      <c r="G242" s="36"/>
      <c r="H242" s="36"/>
      <c r="I242" s="36"/>
      <c r="J242" s="36"/>
      <c r="K242" s="36"/>
      <c r="L242" s="37"/>
      <c r="N242" s="88"/>
    </row>
    <row r="243" spans="1:14" s="87" customFormat="1" ht="36">
      <c r="A243" s="40" t="s">
        <v>71</v>
      </c>
      <c r="B243" s="27">
        <v>440206</v>
      </c>
      <c r="C243" s="82" t="s">
        <v>362</v>
      </c>
      <c r="D243" s="34" t="s">
        <v>1251</v>
      </c>
      <c r="E243" s="35" t="s">
        <v>33</v>
      </c>
      <c r="F243" s="36">
        <v>1</v>
      </c>
      <c r="G243" s="36"/>
      <c r="H243" s="36"/>
      <c r="I243" s="36"/>
      <c r="J243" s="36"/>
      <c r="K243" s="36"/>
      <c r="L243" s="37"/>
      <c r="N243" s="88"/>
    </row>
    <row r="244" spans="1:14" s="87" customFormat="1" ht="36">
      <c r="A244" s="40" t="s">
        <v>71</v>
      </c>
      <c r="B244" s="27">
        <v>440206</v>
      </c>
      <c r="C244" s="82" t="s">
        <v>363</v>
      </c>
      <c r="D244" s="34" t="s">
        <v>1252</v>
      </c>
      <c r="E244" s="35" t="s">
        <v>33</v>
      </c>
      <c r="F244" s="36">
        <v>1</v>
      </c>
      <c r="G244" s="36"/>
      <c r="H244" s="36"/>
      <c r="I244" s="36"/>
      <c r="J244" s="36"/>
      <c r="K244" s="36"/>
      <c r="L244" s="37"/>
      <c r="N244" s="88"/>
    </row>
    <row r="245" spans="1:14" s="87" customFormat="1" ht="36">
      <c r="A245" s="40" t="s">
        <v>71</v>
      </c>
      <c r="B245" s="27">
        <v>440206</v>
      </c>
      <c r="C245" s="82" t="s">
        <v>364</v>
      </c>
      <c r="D245" s="34" t="s">
        <v>1253</v>
      </c>
      <c r="E245" s="35" t="s">
        <v>33</v>
      </c>
      <c r="F245" s="36">
        <v>1</v>
      </c>
      <c r="G245" s="36"/>
      <c r="H245" s="36"/>
      <c r="I245" s="36"/>
      <c r="J245" s="36"/>
      <c r="K245" s="36"/>
      <c r="L245" s="37"/>
      <c r="N245" s="88"/>
    </row>
    <row r="246" spans="1:14" s="87" customFormat="1" ht="36">
      <c r="A246" s="40" t="s">
        <v>71</v>
      </c>
      <c r="B246" s="27">
        <v>440206</v>
      </c>
      <c r="C246" s="82" t="s">
        <v>365</v>
      </c>
      <c r="D246" s="34" t="s">
        <v>1254</v>
      </c>
      <c r="E246" s="35" t="s">
        <v>33</v>
      </c>
      <c r="F246" s="36">
        <v>2</v>
      </c>
      <c r="G246" s="36"/>
      <c r="H246" s="36"/>
      <c r="I246" s="36"/>
      <c r="J246" s="36"/>
      <c r="K246" s="36"/>
      <c r="L246" s="37"/>
      <c r="N246" s="88"/>
    </row>
    <row r="247" spans="1:14" s="87" customFormat="1" ht="36">
      <c r="A247" s="40" t="s">
        <v>71</v>
      </c>
      <c r="B247" s="27">
        <v>440206</v>
      </c>
      <c r="C247" s="82" t="s">
        <v>366</v>
      </c>
      <c r="D247" s="34" t="s">
        <v>1255</v>
      </c>
      <c r="E247" s="35" t="s">
        <v>33</v>
      </c>
      <c r="F247" s="36">
        <v>1</v>
      </c>
      <c r="G247" s="36"/>
      <c r="H247" s="36"/>
      <c r="I247" s="36"/>
      <c r="J247" s="36"/>
      <c r="K247" s="36"/>
      <c r="L247" s="37"/>
      <c r="N247" s="88"/>
    </row>
    <row r="248" spans="1:14" s="87" customFormat="1" ht="36">
      <c r="A248" s="40" t="s">
        <v>71</v>
      </c>
      <c r="B248" s="27">
        <v>440206</v>
      </c>
      <c r="C248" s="82" t="s">
        <v>367</v>
      </c>
      <c r="D248" s="34" t="s">
        <v>1256</v>
      </c>
      <c r="E248" s="35" t="s">
        <v>33</v>
      </c>
      <c r="F248" s="36">
        <v>1</v>
      </c>
      <c r="G248" s="36"/>
      <c r="H248" s="36"/>
      <c r="I248" s="36"/>
      <c r="J248" s="36"/>
      <c r="K248" s="36"/>
      <c r="L248" s="37"/>
      <c r="N248" s="88"/>
    </row>
    <row r="249" spans="1:14" s="87" customFormat="1" ht="36">
      <c r="A249" s="40" t="s">
        <v>71</v>
      </c>
      <c r="B249" s="27">
        <v>440206</v>
      </c>
      <c r="C249" s="82" t="s">
        <v>368</v>
      </c>
      <c r="D249" s="34" t="s">
        <v>1257</v>
      </c>
      <c r="E249" s="35" t="s">
        <v>33</v>
      </c>
      <c r="F249" s="36">
        <v>1</v>
      </c>
      <c r="G249" s="36"/>
      <c r="H249" s="36"/>
      <c r="I249" s="36"/>
      <c r="J249" s="36"/>
      <c r="K249" s="36"/>
      <c r="L249" s="37"/>
      <c r="N249" s="88"/>
    </row>
    <row r="250" spans="1:14" s="87" customFormat="1" ht="36">
      <c r="A250" s="40" t="s">
        <v>71</v>
      </c>
      <c r="B250" s="27">
        <v>440206</v>
      </c>
      <c r="C250" s="82" t="s">
        <v>369</v>
      </c>
      <c r="D250" s="34" t="s">
        <v>1258</v>
      </c>
      <c r="E250" s="35" t="s">
        <v>33</v>
      </c>
      <c r="F250" s="36">
        <v>1</v>
      </c>
      <c r="G250" s="36"/>
      <c r="H250" s="36"/>
      <c r="I250" s="36"/>
      <c r="J250" s="36"/>
      <c r="K250" s="36"/>
      <c r="L250" s="37"/>
      <c r="N250" s="88"/>
    </row>
    <row r="251" spans="1:14" s="87" customFormat="1" ht="36">
      <c r="A251" s="40" t="s">
        <v>71</v>
      </c>
      <c r="B251" s="27">
        <v>440206</v>
      </c>
      <c r="C251" s="82" t="s">
        <v>370</v>
      </c>
      <c r="D251" s="34" t="s">
        <v>1259</v>
      </c>
      <c r="E251" s="35" t="s">
        <v>33</v>
      </c>
      <c r="F251" s="36">
        <v>1</v>
      </c>
      <c r="G251" s="36"/>
      <c r="H251" s="36"/>
      <c r="I251" s="36"/>
      <c r="J251" s="36"/>
      <c r="K251" s="36"/>
      <c r="L251" s="37"/>
      <c r="N251" s="88"/>
    </row>
    <row r="252" spans="1:14" s="87" customFormat="1" ht="36">
      <c r="A252" s="40" t="s">
        <v>71</v>
      </c>
      <c r="B252" s="27">
        <v>440206</v>
      </c>
      <c r="C252" s="82" t="s">
        <v>371</v>
      </c>
      <c r="D252" s="34" t="s">
        <v>1260</v>
      </c>
      <c r="E252" s="35" t="s">
        <v>33</v>
      </c>
      <c r="F252" s="36">
        <v>1</v>
      </c>
      <c r="G252" s="36"/>
      <c r="H252" s="36"/>
      <c r="I252" s="36"/>
      <c r="J252" s="36"/>
      <c r="K252" s="36"/>
      <c r="L252" s="37"/>
      <c r="N252" s="88"/>
    </row>
    <row r="253" spans="1:14" s="87" customFormat="1" ht="36">
      <c r="A253" s="40" t="s">
        <v>71</v>
      </c>
      <c r="B253" s="27">
        <v>440206</v>
      </c>
      <c r="C253" s="82" t="s">
        <v>372</v>
      </c>
      <c r="D253" s="34" t="s">
        <v>1261</v>
      </c>
      <c r="E253" s="35" t="s">
        <v>33</v>
      </c>
      <c r="F253" s="36">
        <v>4</v>
      </c>
      <c r="G253" s="36"/>
      <c r="H253" s="36"/>
      <c r="I253" s="36"/>
      <c r="J253" s="36"/>
      <c r="K253" s="36"/>
      <c r="L253" s="37"/>
      <c r="N253" s="88"/>
    </row>
    <row r="254" spans="1:14" s="87" customFormat="1" ht="36">
      <c r="A254" s="40" t="s">
        <v>71</v>
      </c>
      <c r="B254" s="27">
        <v>440206</v>
      </c>
      <c r="C254" s="82" t="s">
        <v>373</v>
      </c>
      <c r="D254" s="34" t="s">
        <v>1262</v>
      </c>
      <c r="E254" s="35" t="s">
        <v>33</v>
      </c>
      <c r="F254" s="36">
        <v>2</v>
      </c>
      <c r="G254" s="36"/>
      <c r="H254" s="36"/>
      <c r="I254" s="36"/>
      <c r="J254" s="36"/>
      <c r="K254" s="36"/>
      <c r="L254" s="37"/>
      <c r="N254" s="88"/>
    </row>
    <row r="255" spans="1:14" s="87" customFormat="1" ht="36">
      <c r="A255" s="40" t="s">
        <v>71</v>
      </c>
      <c r="B255" s="27">
        <v>440206</v>
      </c>
      <c r="C255" s="82" t="s">
        <v>374</v>
      </c>
      <c r="D255" s="34" t="s">
        <v>1263</v>
      </c>
      <c r="E255" s="35" t="s">
        <v>33</v>
      </c>
      <c r="F255" s="36">
        <v>7</v>
      </c>
      <c r="G255" s="36"/>
      <c r="H255" s="36"/>
      <c r="I255" s="36"/>
      <c r="J255" s="36"/>
      <c r="K255" s="36"/>
      <c r="L255" s="37"/>
      <c r="N255" s="88"/>
    </row>
    <row r="256" spans="1:14" s="87" customFormat="1" ht="36">
      <c r="A256" s="40" t="s">
        <v>71</v>
      </c>
      <c r="B256" s="27">
        <v>440206</v>
      </c>
      <c r="C256" s="82" t="s">
        <v>375</v>
      </c>
      <c r="D256" s="34" t="s">
        <v>1264</v>
      </c>
      <c r="E256" s="35" t="s">
        <v>33</v>
      </c>
      <c r="F256" s="36">
        <v>5</v>
      </c>
      <c r="G256" s="36"/>
      <c r="H256" s="36"/>
      <c r="I256" s="36"/>
      <c r="J256" s="36"/>
      <c r="K256" s="36"/>
      <c r="L256" s="37"/>
      <c r="N256" s="88"/>
    </row>
    <row r="257" spans="1:14" s="87" customFormat="1" ht="36">
      <c r="A257" s="40" t="s">
        <v>71</v>
      </c>
      <c r="B257" s="27">
        <v>440206</v>
      </c>
      <c r="C257" s="82" t="s">
        <v>376</v>
      </c>
      <c r="D257" s="34" t="s">
        <v>1265</v>
      </c>
      <c r="E257" s="35" t="s">
        <v>33</v>
      </c>
      <c r="F257" s="36">
        <v>2</v>
      </c>
      <c r="G257" s="36"/>
      <c r="H257" s="36"/>
      <c r="I257" s="36"/>
      <c r="J257" s="36"/>
      <c r="K257" s="36"/>
      <c r="L257" s="37"/>
      <c r="N257" s="88"/>
    </row>
    <row r="258" spans="1:14" s="87" customFormat="1" ht="36">
      <c r="A258" s="40" t="s">
        <v>71</v>
      </c>
      <c r="B258" s="27">
        <v>440206</v>
      </c>
      <c r="C258" s="82" t="s">
        <v>377</v>
      </c>
      <c r="D258" s="34" t="s">
        <v>1130</v>
      </c>
      <c r="E258" s="35" t="s">
        <v>122</v>
      </c>
      <c r="F258" s="36">
        <v>4</v>
      </c>
      <c r="G258" s="36"/>
      <c r="H258" s="36"/>
      <c r="I258" s="36"/>
      <c r="J258" s="36"/>
      <c r="K258" s="36"/>
      <c r="L258" s="37"/>
      <c r="N258" s="88"/>
    </row>
    <row r="259" spans="1:14" ht="18">
      <c r="A259" s="89"/>
      <c r="B259" s="82"/>
      <c r="C259" s="90"/>
      <c r="D259" s="91" t="s">
        <v>24</v>
      </c>
      <c r="E259" s="92"/>
      <c r="F259" s="92"/>
      <c r="G259" s="93"/>
      <c r="H259" s="93"/>
      <c r="I259" s="98"/>
      <c r="J259" s="98"/>
      <c r="K259" s="98"/>
      <c r="L259" s="94"/>
    </row>
    <row r="260" spans="1:14" s="87" customFormat="1" ht="18">
      <c r="A260" s="89"/>
      <c r="B260" s="82"/>
      <c r="C260" s="103">
        <v>14</v>
      </c>
      <c r="D260" s="96" t="s">
        <v>121</v>
      </c>
      <c r="E260" s="97"/>
      <c r="F260" s="97"/>
      <c r="G260" s="93"/>
      <c r="H260" s="93"/>
      <c r="I260" s="93"/>
      <c r="J260" s="93"/>
      <c r="K260" s="93"/>
      <c r="L260" s="93"/>
      <c r="N260" s="88"/>
    </row>
    <row r="261" spans="1:14" s="87" customFormat="1" ht="18">
      <c r="A261" s="89"/>
      <c r="B261" s="82"/>
      <c r="C261" s="95" t="s">
        <v>378</v>
      </c>
      <c r="D261" s="96" t="s">
        <v>529</v>
      </c>
      <c r="E261" s="97"/>
      <c r="F261" s="97"/>
      <c r="G261" s="93"/>
      <c r="H261" s="93"/>
      <c r="I261" s="93"/>
      <c r="J261" s="93"/>
      <c r="K261" s="93"/>
      <c r="L261" s="93"/>
      <c r="N261" s="88"/>
    </row>
    <row r="262" spans="1:14" s="87" customFormat="1" ht="18">
      <c r="A262" s="89"/>
      <c r="B262" s="82"/>
      <c r="C262" s="95" t="s">
        <v>379</v>
      </c>
      <c r="D262" s="96" t="s">
        <v>530</v>
      </c>
      <c r="E262" s="97"/>
      <c r="F262" s="97"/>
      <c r="G262" s="93"/>
      <c r="H262" s="93"/>
      <c r="I262" s="93"/>
      <c r="J262" s="93"/>
      <c r="K262" s="93"/>
      <c r="L262" s="93"/>
      <c r="N262" s="88"/>
    </row>
    <row r="263" spans="1:14" s="87" customFormat="1" ht="18">
      <c r="A263" s="89" t="s">
        <v>71</v>
      </c>
      <c r="B263" s="90">
        <v>371515</v>
      </c>
      <c r="C263" s="82" t="s">
        <v>630</v>
      </c>
      <c r="D263" s="83" t="s">
        <v>531</v>
      </c>
      <c r="E263" s="84" t="s">
        <v>122</v>
      </c>
      <c r="F263" s="85">
        <v>3</v>
      </c>
      <c r="G263" s="85"/>
      <c r="H263" s="85"/>
      <c r="I263" s="85"/>
      <c r="J263" s="85"/>
      <c r="K263" s="85"/>
      <c r="L263" s="86"/>
      <c r="N263" s="88"/>
    </row>
    <row r="264" spans="1:14" s="87" customFormat="1" ht="36">
      <c r="A264" s="89" t="s">
        <v>71</v>
      </c>
      <c r="B264" s="90">
        <v>371512</v>
      </c>
      <c r="C264" s="82" t="s">
        <v>631</v>
      </c>
      <c r="D264" s="83" t="s">
        <v>928</v>
      </c>
      <c r="E264" s="84" t="s">
        <v>699</v>
      </c>
      <c r="F264" s="85">
        <v>1</v>
      </c>
      <c r="G264" s="85"/>
      <c r="H264" s="85"/>
      <c r="I264" s="85"/>
      <c r="J264" s="85"/>
      <c r="K264" s="85"/>
      <c r="L264" s="86"/>
      <c r="N264" s="88"/>
    </row>
    <row r="265" spans="1:14" s="87" customFormat="1" ht="18">
      <c r="A265" s="89" t="s">
        <v>71</v>
      </c>
      <c r="B265" s="90">
        <v>360706</v>
      </c>
      <c r="C265" s="82" t="s">
        <v>632</v>
      </c>
      <c r="D265" s="83" t="s">
        <v>532</v>
      </c>
      <c r="E265" s="84" t="s">
        <v>122</v>
      </c>
      <c r="F265" s="85">
        <v>3</v>
      </c>
      <c r="G265" s="85"/>
      <c r="H265" s="85"/>
      <c r="I265" s="85"/>
      <c r="J265" s="85"/>
      <c r="K265" s="85"/>
      <c r="L265" s="86"/>
      <c r="N265" s="88"/>
    </row>
    <row r="266" spans="1:14" s="87" customFormat="1" ht="18">
      <c r="A266" s="89" t="s">
        <v>71</v>
      </c>
      <c r="B266" s="90">
        <v>360608</v>
      </c>
      <c r="C266" s="82" t="s">
        <v>633</v>
      </c>
      <c r="D266" s="83" t="s">
        <v>533</v>
      </c>
      <c r="E266" s="84" t="s">
        <v>122</v>
      </c>
      <c r="F266" s="85">
        <v>4</v>
      </c>
      <c r="G266" s="85"/>
      <c r="H266" s="85"/>
      <c r="I266" s="85"/>
      <c r="J266" s="85"/>
      <c r="K266" s="85"/>
      <c r="L266" s="86"/>
      <c r="N266" s="88"/>
    </row>
    <row r="267" spans="1:14" s="87" customFormat="1" ht="18">
      <c r="A267" s="89" t="s">
        <v>71</v>
      </c>
      <c r="B267" s="90">
        <v>360508</v>
      </c>
      <c r="C267" s="82" t="s">
        <v>634</v>
      </c>
      <c r="D267" s="83" t="s">
        <v>534</v>
      </c>
      <c r="E267" s="84" t="s">
        <v>122</v>
      </c>
      <c r="F267" s="85">
        <v>6</v>
      </c>
      <c r="G267" s="85"/>
      <c r="H267" s="85"/>
      <c r="I267" s="85"/>
      <c r="J267" s="85"/>
      <c r="K267" s="85"/>
      <c r="L267" s="86"/>
      <c r="N267" s="88"/>
    </row>
    <row r="268" spans="1:14" s="87" customFormat="1" ht="54">
      <c r="A268" s="89" t="s">
        <v>71</v>
      </c>
      <c r="B268" s="90">
        <v>372502</v>
      </c>
      <c r="C268" s="82" t="s">
        <v>635</v>
      </c>
      <c r="D268" s="104" t="s">
        <v>929</v>
      </c>
      <c r="E268" s="105" t="s">
        <v>930</v>
      </c>
      <c r="F268" s="106">
        <v>1</v>
      </c>
      <c r="G268" s="106"/>
      <c r="H268" s="106"/>
      <c r="I268" s="85"/>
      <c r="J268" s="85"/>
      <c r="K268" s="85"/>
      <c r="L268" s="86"/>
      <c r="N268" s="88"/>
    </row>
    <row r="269" spans="1:14" s="87" customFormat="1" ht="36">
      <c r="A269" s="89" t="s">
        <v>71</v>
      </c>
      <c r="B269" s="90">
        <v>360510</v>
      </c>
      <c r="C269" s="82" t="s">
        <v>636</v>
      </c>
      <c r="D269" s="83" t="s">
        <v>535</v>
      </c>
      <c r="E269" s="84" t="s">
        <v>122</v>
      </c>
      <c r="F269" s="85">
        <v>12</v>
      </c>
      <c r="G269" s="85"/>
      <c r="H269" s="85"/>
      <c r="I269" s="85"/>
      <c r="J269" s="85"/>
      <c r="K269" s="85"/>
      <c r="L269" s="86"/>
      <c r="N269" s="88"/>
    </row>
    <row r="270" spans="1:14" s="87" customFormat="1" ht="36">
      <c r="A270" s="89" t="s">
        <v>71</v>
      </c>
      <c r="B270" s="90">
        <v>362001</v>
      </c>
      <c r="C270" s="82" t="s">
        <v>637</v>
      </c>
      <c r="D270" s="83" t="s">
        <v>745</v>
      </c>
      <c r="E270" s="84" t="s">
        <v>1</v>
      </c>
      <c r="F270" s="85">
        <v>35</v>
      </c>
      <c r="G270" s="85"/>
      <c r="H270" s="85"/>
      <c r="I270" s="85"/>
      <c r="J270" s="85"/>
      <c r="K270" s="85"/>
      <c r="L270" s="86"/>
      <c r="N270" s="88"/>
    </row>
    <row r="271" spans="1:14" s="87" customFormat="1" ht="54">
      <c r="A271" s="89" t="s">
        <v>71</v>
      </c>
      <c r="B271" s="90" t="s">
        <v>1226</v>
      </c>
      <c r="C271" s="82" t="s">
        <v>638</v>
      </c>
      <c r="D271" s="83" t="s">
        <v>1227</v>
      </c>
      <c r="E271" s="84" t="s">
        <v>122</v>
      </c>
      <c r="F271" s="85">
        <v>1</v>
      </c>
      <c r="G271" s="85"/>
      <c r="H271" s="85"/>
      <c r="I271" s="85"/>
      <c r="J271" s="85"/>
      <c r="K271" s="85"/>
      <c r="L271" s="86"/>
      <c r="N271" s="88"/>
    </row>
    <row r="272" spans="1:14" s="87" customFormat="1" ht="18">
      <c r="A272" s="89" t="s">
        <v>71</v>
      </c>
      <c r="B272" s="90">
        <v>371802</v>
      </c>
      <c r="C272" s="82" t="s">
        <v>639</v>
      </c>
      <c r="D272" s="83" t="s">
        <v>536</v>
      </c>
      <c r="E272" s="84" t="s">
        <v>122</v>
      </c>
      <c r="F272" s="85">
        <v>1</v>
      </c>
      <c r="G272" s="85"/>
      <c r="H272" s="85"/>
      <c r="I272" s="85"/>
      <c r="J272" s="85"/>
      <c r="K272" s="85"/>
      <c r="L272" s="86"/>
      <c r="N272" s="88"/>
    </row>
    <row r="273" spans="1:14" s="87" customFormat="1" ht="18">
      <c r="A273" s="89" t="s">
        <v>71</v>
      </c>
      <c r="B273" s="90">
        <v>372013</v>
      </c>
      <c r="C273" s="82" t="s">
        <v>640</v>
      </c>
      <c r="D273" s="83" t="s">
        <v>931</v>
      </c>
      <c r="E273" s="84" t="s">
        <v>122</v>
      </c>
      <c r="F273" s="85">
        <v>1</v>
      </c>
      <c r="G273" s="85"/>
      <c r="H273" s="85"/>
      <c r="I273" s="85"/>
      <c r="J273" s="85"/>
      <c r="K273" s="85"/>
      <c r="L273" s="86"/>
      <c r="N273" s="88"/>
    </row>
    <row r="274" spans="1:14" s="87" customFormat="1" ht="36">
      <c r="A274" s="89" t="s">
        <v>50</v>
      </c>
      <c r="B274" s="90" t="s">
        <v>578</v>
      </c>
      <c r="C274" s="82" t="s">
        <v>641</v>
      </c>
      <c r="D274" s="104" t="s">
        <v>1089</v>
      </c>
      <c r="E274" s="105" t="s">
        <v>122</v>
      </c>
      <c r="F274" s="106">
        <v>1</v>
      </c>
      <c r="G274" s="106"/>
      <c r="H274" s="106"/>
      <c r="I274" s="85"/>
      <c r="J274" s="85"/>
      <c r="K274" s="85"/>
      <c r="L274" s="86"/>
      <c r="N274" s="88"/>
    </row>
    <row r="275" spans="1:14" s="87" customFormat="1" ht="18">
      <c r="A275" s="89" t="s">
        <v>71</v>
      </c>
      <c r="B275" s="90">
        <v>390216</v>
      </c>
      <c r="C275" s="82" t="s">
        <v>642</v>
      </c>
      <c r="D275" s="83" t="s">
        <v>538</v>
      </c>
      <c r="E275" s="84" t="s">
        <v>1</v>
      </c>
      <c r="F275" s="85">
        <v>20</v>
      </c>
      <c r="G275" s="85"/>
      <c r="H275" s="85"/>
      <c r="I275" s="85"/>
      <c r="J275" s="85"/>
      <c r="K275" s="85"/>
      <c r="L275" s="86"/>
      <c r="N275" s="88"/>
    </row>
    <row r="276" spans="1:14" s="87" customFormat="1" ht="18">
      <c r="A276" s="89" t="s">
        <v>71</v>
      </c>
      <c r="B276" s="90">
        <v>380504</v>
      </c>
      <c r="C276" s="82" t="s">
        <v>643</v>
      </c>
      <c r="D276" s="83" t="s">
        <v>539</v>
      </c>
      <c r="E276" s="84" t="s">
        <v>1</v>
      </c>
      <c r="F276" s="85">
        <v>7</v>
      </c>
      <c r="G276" s="85"/>
      <c r="H276" s="85"/>
      <c r="I276" s="85"/>
      <c r="J276" s="85"/>
      <c r="K276" s="85"/>
      <c r="L276" s="86"/>
      <c r="N276" s="88"/>
    </row>
    <row r="277" spans="1:14" s="87" customFormat="1" ht="36">
      <c r="A277" s="89" t="s">
        <v>71</v>
      </c>
      <c r="B277" s="90">
        <v>411467</v>
      </c>
      <c r="C277" s="82" t="s">
        <v>644</v>
      </c>
      <c r="D277" s="83" t="s">
        <v>540</v>
      </c>
      <c r="E277" s="84" t="s">
        <v>122</v>
      </c>
      <c r="F277" s="85">
        <v>5</v>
      </c>
      <c r="G277" s="85"/>
      <c r="H277" s="85"/>
      <c r="I277" s="85"/>
      <c r="J277" s="85"/>
      <c r="K277" s="85"/>
      <c r="L277" s="86"/>
      <c r="N277" s="88"/>
    </row>
    <row r="278" spans="1:14" s="87" customFormat="1" ht="18">
      <c r="A278" s="89" t="s">
        <v>50</v>
      </c>
      <c r="B278" s="90"/>
      <c r="C278" s="82" t="s">
        <v>645</v>
      </c>
      <c r="D278" s="83" t="s">
        <v>541</v>
      </c>
      <c r="E278" s="84" t="s">
        <v>122</v>
      </c>
      <c r="F278" s="85">
        <v>1</v>
      </c>
      <c r="G278" s="85"/>
      <c r="H278" s="85"/>
      <c r="I278" s="85"/>
      <c r="J278" s="85"/>
      <c r="K278" s="85"/>
      <c r="L278" s="86"/>
      <c r="N278" s="88"/>
    </row>
    <row r="279" spans="1:14" s="87" customFormat="1" ht="18">
      <c r="A279" s="89" t="s">
        <v>71</v>
      </c>
      <c r="B279" s="90">
        <v>970221</v>
      </c>
      <c r="C279" s="82" t="s">
        <v>646</v>
      </c>
      <c r="D279" s="83" t="s">
        <v>542</v>
      </c>
      <c r="E279" s="84" t="s">
        <v>122</v>
      </c>
      <c r="F279" s="85">
        <v>1</v>
      </c>
      <c r="G279" s="85"/>
      <c r="H279" s="85"/>
      <c r="I279" s="85"/>
      <c r="J279" s="85"/>
      <c r="K279" s="85"/>
      <c r="L279" s="86"/>
      <c r="N279" s="88"/>
    </row>
    <row r="280" spans="1:14" s="87" customFormat="1" ht="36">
      <c r="A280" s="89" t="s">
        <v>50</v>
      </c>
      <c r="B280" s="90" t="s">
        <v>578</v>
      </c>
      <c r="C280" s="82" t="s">
        <v>647</v>
      </c>
      <c r="D280" s="83" t="s">
        <v>543</v>
      </c>
      <c r="E280" s="84" t="s">
        <v>141</v>
      </c>
      <c r="F280" s="85">
        <v>2</v>
      </c>
      <c r="G280" s="85"/>
      <c r="H280" s="85"/>
      <c r="I280" s="85"/>
      <c r="J280" s="85"/>
      <c r="K280" s="85"/>
      <c r="L280" s="86"/>
      <c r="N280" s="88"/>
    </row>
    <row r="281" spans="1:14" s="87" customFormat="1" ht="18">
      <c r="A281" s="89" t="s">
        <v>71</v>
      </c>
      <c r="B281" s="90">
        <v>501014</v>
      </c>
      <c r="C281" s="82" t="s">
        <v>648</v>
      </c>
      <c r="D281" s="83" t="s">
        <v>544</v>
      </c>
      <c r="E281" s="84" t="s">
        <v>122</v>
      </c>
      <c r="F281" s="85">
        <v>2</v>
      </c>
      <c r="G281" s="85"/>
      <c r="H281" s="85"/>
      <c r="I281" s="85"/>
      <c r="J281" s="85"/>
      <c r="K281" s="85"/>
      <c r="L281" s="86"/>
      <c r="N281" s="88"/>
    </row>
    <row r="282" spans="1:14" s="87" customFormat="1" ht="36">
      <c r="A282" s="89" t="s">
        <v>50</v>
      </c>
      <c r="B282" s="90" t="s">
        <v>578</v>
      </c>
      <c r="C282" s="82" t="s">
        <v>649</v>
      </c>
      <c r="D282" s="83" t="s">
        <v>545</v>
      </c>
      <c r="E282" s="84" t="s">
        <v>932</v>
      </c>
      <c r="F282" s="85">
        <v>4.42</v>
      </c>
      <c r="G282" s="85"/>
      <c r="H282" s="85"/>
      <c r="I282" s="85"/>
      <c r="J282" s="85"/>
      <c r="K282" s="85"/>
      <c r="L282" s="86"/>
      <c r="N282" s="88"/>
    </row>
    <row r="283" spans="1:14" s="87" customFormat="1" ht="36">
      <c r="A283" s="89" t="s">
        <v>50</v>
      </c>
      <c r="B283" s="90" t="s">
        <v>578</v>
      </c>
      <c r="C283" s="82" t="s">
        <v>650</v>
      </c>
      <c r="D283" s="83" t="s">
        <v>924</v>
      </c>
      <c r="E283" s="84" t="s">
        <v>932</v>
      </c>
      <c r="F283" s="85">
        <v>7.65</v>
      </c>
      <c r="G283" s="85"/>
      <c r="H283" s="85"/>
      <c r="I283" s="85"/>
      <c r="J283" s="85"/>
      <c r="K283" s="85"/>
      <c r="L283" s="86"/>
      <c r="N283" s="88"/>
    </row>
    <row r="284" spans="1:14" s="87" customFormat="1" ht="18">
      <c r="A284" s="89" t="s">
        <v>71</v>
      </c>
      <c r="B284" s="90">
        <v>390311</v>
      </c>
      <c r="C284" s="82" t="s">
        <v>651</v>
      </c>
      <c r="D284" s="83" t="s">
        <v>746</v>
      </c>
      <c r="E284" s="84" t="s">
        <v>1</v>
      </c>
      <c r="F284" s="85">
        <v>100</v>
      </c>
      <c r="G284" s="85"/>
      <c r="H284" s="85"/>
      <c r="I284" s="85"/>
      <c r="J284" s="85"/>
      <c r="K284" s="85"/>
      <c r="L284" s="86"/>
      <c r="N284" s="88"/>
    </row>
    <row r="285" spans="1:14" s="87" customFormat="1" ht="18">
      <c r="A285" s="89" t="s">
        <v>71</v>
      </c>
      <c r="B285" s="90">
        <v>390314</v>
      </c>
      <c r="C285" s="82" t="s">
        <v>843</v>
      </c>
      <c r="D285" s="83" t="s">
        <v>747</v>
      </c>
      <c r="E285" s="84" t="s">
        <v>1</v>
      </c>
      <c r="F285" s="85">
        <v>400</v>
      </c>
      <c r="G285" s="85"/>
      <c r="H285" s="85"/>
      <c r="I285" s="85"/>
      <c r="J285" s="85"/>
      <c r="K285" s="85"/>
      <c r="L285" s="86"/>
      <c r="N285" s="88"/>
    </row>
    <row r="286" spans="1:14" s="87" customFormat="1" ht="18">
      <c r="A286" s="89" t="s">
        <v>71</v>
      </c>
      <c r="B286" s="90">
        <v>391026</v>
      </c>
      <c r="C286" s="82" t="s">
        <v>844</v>
      </c>
      <c r="D286" s="83" t="s">
        <v>748</v>
      </c>
      <c r="E286" s="84" t="s">
        <v>122</v>
      </c>
      <c r="F286" s="85">
        <v>6</v>
      </c>
      <c r="G286" s="85"/>
      <c r="H286" s="85"/>
      <c r="I286" s="85"/>
      <c r="J286" s="85"/>
      <c r="K286" s="85"/>
      <c r="L286" s="86"/>
      <c r="N286" s="88"/>
    </row>
    <row r="287" spans="1:14" s="87" customFormat="1" ht="18">
      <c r="A287" s="89" t="s">
        <v>71</v>
      </c>
      <c r="B287" s="90">
        <v>391030</v>
      </c>
      <c r="C287" s="82" t="s">
        <v>845</v>
      </c>
      <c r="D287" s="83" t="s">
        <v>749</v>
      </c>
      <c r="E287" s="84" t="s">
        <v>122</v>
      </c>
      <c r="F287" s="85">
        <v>24</v>
      </c>
      <c r="G287" s="85"/>
      <c r="H287" s="85"/>
      <c r="I287" s="85"/>
      <c r="J287" s="85"/>
      <c r="K287" s="85"/>
      <c r="L287" s="86"/>
      <c r="N287" s="88"/>
    </row>
    <row r="288" spans="1:14" s="87" customFormat="1" ht="18">
      <c r="A288" s="89"/>
      <c r="B288" s="90"/>
      <c r="C288" s="95" t="s">
        <v>380</v>
      </c>
      <c r="D288" s="96" t="s">
        <v>546</v>
      </c>
      <c r="E288" s="97"/>
      <c r="F288" s="97"/>
      <c r="G288" s="93"/>
      <c r="H288" s="93"/>
      <c r="I288" s="85"/>
      <c r="J288" s="85"/>
      <c r="K288" s="85"/>
      <c r="L288" s="86"/>
      <c r="N288" s="88"/>
    </row>
    <row r="289" spans="1:14" s="87" customFormat="1" ht="36">
      <c r="A289" s="89" t="s">
        <v>71</v>
      </c>
      <c r="B289" s="90">
        <v>380104</v>
      </c>
      <c r="C289" s="82" t="s">
        <v>381</v>
      </c>
      <c r="D289" s="83" t="s">
        <v>750</v>
      </c>
      <c r="E289" s="84" t="s">
        <v>1</v>
      </c>
      <c r="F289" s="85">
        <v>2.5</v>
      </c>
      <c r="G289" s="85"/>
      <c r="H289" s="85"/>
      <c r="I289" s="85"/>
      <c r="J289" s="85"/>
      <c r="K289" s="85"/>
      <c r="L289" s="86"/>
      <c r="N289" s="88"/>
    </row>
    <row r="290" spans="1:14" s="87" customFormat="1" ht="18">
      <c r="A290" s="89" t="s">
        <v>71</v>
      </c>
      <c r="B290" s="90">
        <v>420520</v>
      </c>
      <c r="C290" s="82" t="s">
        <v>547</v>
      </c>
      <c r="D290" s="83" t="s">
        <v>999</v>
      </c>
      <c r="E290" s="84" t="s">
        <v>122</v>
      </c>
      <c r="F290" s="85">
        <v>22</v>
      </c>
      <c r="G290" s="85"/>
      <c r="H290" s="85"/>
      <c r="I290" s="85"/>
      <c r="J290" s="85"/>
      <c r="K290" s="85"/>
      <c r="L290" s="86"/>
      <c r="N290" s="88"/>
    </row>
    <row r="291" spans="1:14" s="87" customFormat="1" ht="18">
      <c r="A291" s="89" t="s">
        <v>71</v>
      </c>
      <c r="B291" s="90">
        <v>390407</v>
      </c>
      <c r="C291" s="82" t="s">
        <v>549</v>
      </c>
      <c r="D291" s="83" t="s">
        <v>933</v>
      </c>
      <c r="E291" s="84" t="s">
        <v>1</v>
      </c>
      <c r="F291" s="85">
        <v>90</v>
      </c>
      <c r="G291" s="85"/>
      <c r="H291" s="85"/>
      <c r="I291" s="85"/>
      <c r="J291" s="85"/>
      <c r="K291" s="85"/>
      <c r="L291" s="86"/>
      <c r="N291" s="88"/>
    </row>
    <row r="292" spans="1:14" s="87" customFormat="1" ht="18">
      <c r="A292" s="89" t="s">
        <v>71</v>
      </c>
      <c r="B292" s="90">
        <v>391013</v>
      </c>
      <c r="C292" s="82" t="s">
        <v>550</v>
      </c>
      <c r="D292" s="83" t="s">
        <v>751</v>
      </c>
      <c r="E292" s="84" t="s">
        <v>122</v>
      </c>
      <c r="F292" s="85">
        <v>23</v>
      </c>
      <c r="G292" s="85"/>
      <c r="H292" s="85"/>
      <c r="I292" s="85"/>
      <c r="J292" s="85"/>
      <c r="K292" s="85"/>
      <c r="L292" s="86"/>
      <c r="N292" s="88"/>
    </row>
    <row r="293" spans="1:14" s="87" customFormat="1" ht="18">
      <c r="A293" s="89" t="s">
        <v>71</v>
      </c>
      <c r="B293" s="90">
        <v>390408</v>
      </c>
      <c r="C293" s="82" t="s">
        <v>551</v>
      </c>
      <c r="D293" s="83" t="s">
        <v>934</v>
      </c>
      <c r="E293" s="84" t="s">
        <v>1</v>
      </c>
      <c r="F293" s="85">
        <v>70</v>
      </c>
      <c r="G293" s="85"/>
      <c r="H293" s="85"/>
      <c r="I293" s="85"/>
      <c r="J293" s="85"/>
      <c r="K293" s="85"/>
      <c r="L293" s="86"/>
      <c r="N293" s="88"/>
    </row>
    <row r="294" spans="1:14" s="87" customFormat="1" ht="18">
      <c r="A294" s="89" t="s">
        <v>71</v>
      </c>
      <c r="B294" s="90">
        <v>391016</v>
      </c>
      <c r="C294" s="82" t="s">
        <v>846</v>
      </c>
      <c r="D294" s="83" t="s">
        <v>1151</v>
      </c>
      <c r="E294" s="84" t="s">
        <v>122</v>
      </c>
      <c r="F294" s="85">
        <v>10</v>
      </c>
      <c r="G294" s="85"/>
      <c r="H294" s="85"/>
      <c r="I294" s="85"/>
      <c r="J294" s="85"/>
      <c r="K294" s="85"/>
      <c r="L294" s="86"/>
      <c r="N294" s="88"/>
    </row>
    <row r="295" spans="1:14" s="87" customFormat="1" ht="18">
      <c r="A295" s="89" t="s">
        <v>71</v>
      </c>
      <c r="B295" s="90">
        <v>422013</v>
      </c>
      <c r="C295" s="82" t="s">
        <v>847</v>
      </c>
      <c r="D295" s="83" t="s">
        <v>752</v>
      </c>
      <c r="E295" s="84" t="s">
        <v>122</v>
      </c>
      <c r="F295" s="85">
        <v>32</v>
      </c>
      <c r="G295" s="85"/>
      <c r="H295" s="85"/>
      <c r="I295" s="85"/>
      <c r="J295" s="85"/>
      <c r="K295" s="85"/>
      <c r="L295" s="86"/>
      <c r="N295" s="88"/>
    </row>
    <row r="296" spans="1:14" s="87" customFormat="1" ht="18">
      <c r="A296" s="89"/>
      <c r="B296" s="90"/>
      <c r="C296" s="95" t="s">
        <v>382</v>
      </c>
      <c r="D296" s="96" t="s">
        <v>753</v>
      </c>
      <c r="E296" s="97"/>
      <c r="F296" s="97"/>
      <c r="G296" s="93"/>
      <c r="H296" s="93"/>
      <c r="I296" s="85"/>
      <c r="J296" s="85"/>
      <c r="K296" s="85"/>
      <c r="L296" s="86"/>
      <c r="N296" s="88"/>
    </row>
    <row r="297" spans="1:14" s="87" customFormat="1" ht="36">
      <c r="A297" s="89" t="s">
        <v>71</v>
      </c>
      <c r="B297" s="90">
        <v>380404</v>
      </c>
      <c r="C297" s="82" t="s">
        <v>383</v>
      </c>
      <c r="D297" s="83" t="s">
        <v>754</v>
      </c>
      <c r="E297" s="84" t="s">
        <v>1</v>
      </c>
      <c r="F297" s="85">
        <v>18</v>
      </c>
      <c r="G297" s="85"/>
      <c r="H297" s="85"/>
      <c r="I297" s="85"/>
      <c r="J297" s="85"/>
      <c r="K297" s="85"/>
      <c r="L297" s="86"/>
      <c r="N297" s="88"/>
    </row>
    <row r="298" spans="1:14" s="87" customFormat="1" ht="18">
      <c r="A298" s="89" t="s">
        <v>71</v>
      </c>
      <c r="B298" s="90">
        <v>400604</v>
      </c>
      <c r="C298" s="82" t="s">
        <v>552</v>
      </c>
      <c r="D298" s="83" t="s">
        <v>755</v>
      </c>
      <c r="E298" s="84" t="s">
        <v>122</v>
      </c>
      <c r="F298" s="85">
        <v>10</v>
      </c>
      <c r="G298" s="85"/>
      <c r="H298" s="85"/>
      <c r="I298" s="85"/>
      <c r="J298" s="85"/>
      <c r="K298" s="85"/>
      <c r="L298" s="86"/>
      <c r="N298" s="88"/>
    </row>
    <row r="299" spans="1:14" s="87" customFormat="1" ht="18">
      <c r="A299" s="89" t="s">
        <v>71</v>
      </c>
      <c r="B299" s="90">
        <v>390216</v>
      </c>
      <c r="C299" s="82" t="s">
        <v>553</v>
      </c>
      <c r="D299" s="83" t="s">
        <v>554</v>
      </c>
      <c r="E299" s="84" t="s">
        <v>1</v>
      </c>
      <c r="F299" s="85">
        <v>80</v>
      </c>
      <c r="G299" s="85"/>
      <c r="H299" s="85"/>
      <c r="I299" s="85"/>
      <c r="J299" s="85"/>
      <c r="K299" s="85"/>
      <c r="L299" s="86"/>
      <c r="N299" s="88"/>
    </row>
    <row r="300" spans="1:14" s="87" customFormat="1" ht="18">
      <c r="A300" s="89" t="s">
        <v>71</v>
      </c>
      <c r="B300" s="90">
        <v>390217</v>
      </c>
      <c r="C300" s="82" t="s">
        <v>556</v>
      </c>
      <c r="D300" s="83" t="s">
        <v>557</v>
      </c>
      <c r="E300" s="84" t="s">
        <v>1</v>
      </c>
      <c r="F300" s="85">
        <v>60</v>
      </c>
      <c r="G300" s="85"/>
      <c r="H300" s="85"/>
      <c r="I300" s="85"/>
      <c r="J300" s="85"/>
      <c r="K300" s="85"/>
      <c r="L300" s="86"/>
      <c r="N300" s="88"/>
    </row>
    <row r="301" spans="1:14" s="87" customFormat="1" ht="36">
      <c r="A301" s="89" t="s">
        <v>71</v>
      </c>
      <c r="B301" s="90">
        <v>400445</v>
      </c>
      <c r="C301" s="82" t="s">
        <v>558</v>
      </c>
      <c r="D301" s="83" t="s">
        <v>123</v>
      </c>
      <c r="E301" s="84" t="s">
        <v>122</v>
      </c>
      <c r="F301" s="85">
        <v>2</v>
      </c>
      <c r="G301" s="85"/>
      <c r="H301" s="85"/>
      <c r="I301" s="85"/>
      <c r="J301" s="85"/>
      <c r="K301" s="85"/>
      <c r="L301" s="86"/>
      <c r="N301" s="88"/>
    </row>
    <row r="302" spans="1:14" s="87" customFormat="1" ht="18">
      <c r="A302" s="89" t="s">
        <v>71</v>
      </c>
      <c r="B302" s="90">
        <v>400517</v>
      </c>
      <c r="C302" s="82" t="s">
        <v>559</v>
      </c>
      <c r="D302" s="83" t="s">
        <v>124</v>
      </c>
      <c r="E302" s="84" t="s">
        <v>122</v>
      </c>
      <c r="F302" s="85">
        <v>3</v>
      </c>
      <c r="G302" s="85"/>
      <c r="H302" s="85"/>
      <c r="I302" s="85"/>
      <c r="J302" s="85"/>
      <c r="K302" s="85"/>
      <c r="L302" s="86"/>
      <c r="N302" s="88"/>
    </row>
    <row r="303" spans="1:14" s="87" customFormat="1" ht="54">
      <c r="A303" s="89" t="s">
        <v>71</v>
      </c>
      <c r="B303" s="90">
        <v>411416</v>
      </c>
      <c r="C303" s="82" t="s">
        <v>560</v>
      </c>
      <c r="D303" s="83" t="s">
        <v>561</v>
      </c>
      <c r="E303" s="84" t="s">
        <v>122</v>
      </c>
      <c r="F303" s="85">
        <v>3</v>
      </c>
      <c r="G303" s="85"/>
      <c r="H303" s="85"/>
      <c r="I303" s="85"/>
      <c r="J303" s="85"/>
      <c r="K303" s="85"/>
      <c r="L303" s="86"/>
      <c r="N303" s="88"/>
    </row>
    <row r="304" spans="1:14" s="87" customFormat="1" ht="18">
      <c r="A304" s="89"/>
      <c r="B304" s="90"/>
      <c r="C304" s="95" t="s">
        <v>384</v>
      </c>
      <c r="D304" s="96" t="s">
        <v>562</v>
      </c>
      <c r="E304" s="97"/>
      <c r="F304" s="97"/>
      <c r="G304" s="93"/>
      <c r="H304" s="93"/>
      <c r="I304" s="85"/>
      <c r="J304" s="85"/>
      <c r="K304" s="85"/>
      <c r="L304" s="86"/>
      <c r="N304" s="88"/>
    </row>
    <row r="305" spans="1:14" s="87" customFormat="1" ht="36">
      <c r="A305" s="89" t="s">
        <v>71</v>
      </c>
      <c r="B305" s="90">
        <v>60202</v>
      </c>
      <c r="C305" s="90" t="s">
        <v>385</v>
      </c>
      <c r="D305" s="104" t="s">
        <v>563</v>
      </c>
      <c r="E305" s="105" t="s">
        <v>135</v>
      </c>
      <c r="F305" s="106">
        <v>70.400000000000006</v>
      </c>
      <c r="G305" s="106"/>
      <c r="H305" s="106"/>
      <c r="I305" s="85"/>
      <c r="J305" s="85"/>
      <c r="K305" s="85"/>
      <c r="L305" s="86"/>
      <c r="N305" s="88"/>
    </row>
    <row r="306" spans="1:14" s="87" customFormat="1" ht="18">
      <c r="A306" s="89" t="s">
        <v>71</v>
      </c>
      <c r="B306" s="90">
        <v>71102</v>
      </c>
      <c r="C306" s="90" t="s">
        <v>564</v>
      </c>
      <c r="D306" s="104" t="s">
        <v>565</v>
      </c>
      <c r="E306" s="105" t="s">
        <v>135</v>
      </c>
      <c r="F306" s="106">
        <v>70.400000000000006</v>
      </c>
      <c r="G306" s="106"/>
      <c r="H306" s="106"/>
      <c r="I306" s="85"/>
      <c r="J306" s="85"/>
      <c r="K306" s="85"/>
      <c r="L306" s="86"/>
      <c r="N306" s="88"/>
    </row>
    <row r="307" spans="1:14" s="87" customFormat="1" ht="18">
      <c r="A307" s="89" t="s">
        <v>71</v>
      </c>
      <c r="B307" s="90">
        <v>381304</v>
      </c>
      <c r="C307" s="90" t="s">
        <v>566</v>
      </c>
      <c r="D307" s="104" t="s">
        <v>567</v>
      </c>
      <c r="E307" s="105" t="s">
        <v>1</v>
      </c>
      <c r="F307" s="106">
        <v>215</v>
      </c>
      <c r="G307" s="106"/>
      <c r="H307" s="106"/>
      <c r="I307" s="85"/>
      <c r="J307" s="85"/>
      <c r="K307" s="85"/>
      <c r="L307" s="86"/>
      <c r="N307" s="88"/>
    </row>
    <row r="308" spans="1:14" s="87" customFormat="1" ht="18">
      <c r="A308" s="89" t="s">
        <v>71</v>
      </c>
      <c r="B308" s="90">
        <v>381302</v>
      </c>
      <c r="C308" s="90" t="s">
        <v>568</v>
      </c>
      <c r="D308" s="104" t="s">
        <v>569</v>
      </c>
      <c r="E308" s="105" t="s">
        <v>1</v>
      </c>
      <c r="F308" s="106">
        <v>215</v>
      </c>
      <c r="G308" s="106"/>
      <c r="H308" s="106"/>
      <c r="I308" s="85"/>
      <c r="J308" s="85"/>
      <c r="K308" s="85"/>
      <c r="L308" s="86"/>
      <c r="N308" s="88"/>
    </row>
    <row r="309" spans="1:14" s="87" customFormat="1" ht="36">
      <c r="A309" s="89" t="s">
        <v>50</v>
      </c>
      <c r="B309" s="90" t="s">
        <v>578</v>
      </c>
      <c r="C309" s="90" t="s">
        <v>570</v>
      </c>
      <c r="D309" s="104" t="s">
        <v>935</v>
      </c>
      <c r="E309" s="105" t="s">
        <v>1</v>
      </c>
      <c r="F309" s="106">
        <v>510</v>
      </c>
      <c r="G309" s="106"/>
      <c r="H309" s="106"/>
      <c r="I309" s="85"/>
      <c r="J309" s="85"/>
      <c r="K309" s="85"/>
      <c r="L309" s="86"/>
      <c r="N309" s="88"/>
    </row>
    <row r="310" spans="1:14" s="87" customFormat="1" ht="36">
      <c r="A310" s="89" t="s">
        <v>50</v>
      </c>
      <c r="B310" s="90" t="s">
        <v>578</v>
      </c>
      <c r="C310" s="90" t="s">
        <v>571</v>
      </c>
      <c r="D310" s="104" t="s">
        <v>936</v>
      </c>
      <c r="E310" s="105" t="s">
        <v>1</v>
      </c>
      <c r="F310" s="106">
        <v>80</v>
      </c>
      <c r="G310" s="106"/>
      <c r="H310" s="106"/>
      <c r="I310" s="85"/>
      <c r="J310" s="85"/>
      <c r="K310" s="85"/>
      <c r="L310" s="86"/>
      <c r="N310" s="88"/>
    </row>
    <row r="311" spans="1:14" s="87" customFormat="1" ht="36">
      <c r="A311" s="89" t="s">
        <v>50</v>
      </c>
      <c r="B311" s="90" t="s">
        <v>578</v>
      </c>
      <c r="C311" s="90" t="s">
        <v>572</v>
      </c>
      <c r="D311" s="104" t="s">
        <v>937</v>
      </c>
      <c r="E311" s="105" t="s">
        <v>1</v>
      </c>
      <c r="F311" s="106">
        <v>200</v>
      </c>
      <c r="G311" s="106"/>
      <c r="H311" s="106"/>
      <c r="I311" s="85"/>
      <c r="J311" s="85"/>
      <c r="K311" s="85"/>
      <c r="L311" s="86"/>
      <c r="N311" s="88"/>
    </row>
    <row r="312" spans="1:14" s="87" customFormat="1" ht="36">
      <c r="A312" s="89" t="s">
        <v>50</v>
      </c>
      <c r="B312" s="90" t="s">
        <v>578</v>
      </c>
      <c r="C312" s="90" t="s">
        <v>573</v>
      </c>
      <c r="D312" s="104" t="s">
        <v>938</v>
      </c>
      <c r="E312" s="105" t="s">
        <v>1</v>
      </c>
      <c r="F312" s="106">
        <v>1056</v>
      </c>
      <c r="G312" s="106"/>
      <c r="H312" s="106"/>
      <c r="I312" s="85"/>
      <c r="J312" s="85"/>
      <c r="K312" s="85"/>
      <c r="L312" s="86"/>
      <c r="N312" s="88"/>
    </row>
    <row r="313" spans="1:14" s="87" customFormat="1" ht="18">
      <c r="A313" s="89" t="s">
        <v>69</v>
      </c>
      <c r="B313" s="90" t="s">
        <v>575</v>
      </c>
      <c r="C313" s="90" t="s">
        <v>574</v>
      </c>
      <c r="D313" s="104" t="s">
        <v>757</v>
      </c>
      <c r="E313" s="105" t="s">
        <v>122</v>
      </c>
      <c r="F313" s="106">
        <v>1</v>
      </c>
      <c r="G313" s="106"/>
      <c r="H313" s="106"/>
      <c r="I313" s="85"/>
      <c r="J313" s="85"/>
      <c r="K313" s="85"/>
      <c r="L313" s="86"/>
      <c r="N313" s="88"/>
    </row>
    <row r="314" spans="1:14" s="87" customFormat="1" ht="18">
      <c r="A314" s="89" t="s">
        <v>69</v>
      </c>
      <c r="B314" s="90" t="s">
        <v>758</v>
      </c>
      <c r="C314" s="90" t="s">
        <v>576</v>
      </c>
      <c r="D314" s="104" t="s">
        <v>759</v>
      </c>
      <c r="E314" s="105" t="s">
        <v>122</v>
      </c>
      <c r="F314" s="106">
        <v>17</v>
      </c>
      <c r="G314" s="106"/>
      <c r="H314" s="106"/>
      <c r="I314" s="85"/>
      <c r="J314" s="85"/>
      <c r="K314" s="85"/>
      <c r="L314" s="86"/>
      <c r="N314" s="88"/>
    </row>
    <row r="315" spans="1:14" s="87" customFormat="1" ht="108">
      <c r="A315" s="89" t="s">
        <v>50</v>
      </c>
      <c r="B315" s="90" t="s">
        <v>578</v>
      </c>
      <c r="C315" s="90" t="s">
        <v>577</v>
      </c>
      <c r="D315" s="104" t="s">
        <v>760</v>
      </c>
      <c r="E315" s="105" t="s">
        <v>122</v>
      </c>
      <c r="F315" s="106">
        <v>17</v>
      </c>
      <c r="G315" s="106"/>
      <c r="H315" s="106"/>
      <c r="I315" s="85"/>
      <c r="J315" s="85"/>
      <c r="K315" s="85"/>
      <c r="L315" s="86"/>
      <c r="N315" s="88"/>
    </row>
    <row r="316" spans="1:14" s="87" customFormat="1" ht="54">
      <c r="A316" s="89" t="s">
        <v>50</v>
      </c>
      <c r="B316" s="90"/>
      <c r="C316" s="90" t="s">
        <v>610</v>
      </c>
      <c r="D316" s="104" t="s">
        <v>761</v>
      </c>
      <c r="E316" s="105" t="s">
        <v>122</v>
      </c>
      <c r="F316" s="106">
        <v>7</v>
      </c>
      <c r="G316" s="106"/>
      <c r="H316" s="106"/>
      <c r="I316" s="85"/>
      <c r="J316" s="85"/>
      <c r="K316" s="85"/>
      <c r="L316" s="86"/>
      <c r="N316" s="88"/>
    </row>
    <row r="317" spans="1:14" s="87" customFormat="1" ht="18">
      <c r="A317" s="89"/>
      <c r="B317" s="90"/>
      <c r="C317" s="107" t="s">
        <v>386</v>
      </c>
      <c r="D317" s="108" t="s">
        <v>579</v>
      </c>
      <c r="E317" s="109"/>
      <c r="F317" s="109"/>
      <c r="G317" s="93"/>
      <c r="H317" s="93"/>
      <c r="I317" s="85"/>
      <c r="J317" s="85"/>
      <c r="K317" s="85"/>
      <c r="L317" s="86"/>
      <c r="N317" s="88"/>
    </row>
    <row r="318" spans="1:14" s="87" customFormat="1" ht="36">
      <c r="A318" s="89" t="s">
        <v>71</v>
      </c>
      <c r="B318" s="90">
        <v>60202</v>
      </c>
      <c r="C318" s="90" t="s">
        <v>387</v>
      </c>
      <c r="D318" s="104" t="s">
        <v>580</v>
      </c>
      <c r="E318" s="105" t="s">
        <v>135</v>
      </c>
      <c r="F318" s="106">
        <v>16.7</v>
      </c>
      <c r="G318" s="106"/>
      <c r="H318" s="106"/>
      <c r="I318" s="85"/>
      <c r="J318" s="85"/>
      <c r="K318" s="85"/>
      <c r="L318" s="86"/>
      <c r="N318" s="88"/>
    </row>
    <row r="319" spans="1:14" s="87" customFormat="1" ht="18">
      <c r="A319" s="89" t="s">
        <v>71</v>
      </c>
      <c r="B319" s="90">
        <v>71102</v>
      </c>
      <c r="C319" s="90" t="s">
        <v>581</v>
      </c>
      <c r="D319" s="104" t="s">
        <v>565</v>
      </c>
      <c r="E319" s="105" t="s">
        <v>135</v>
      </c>
      <c r="F319" s="106">
        <v>16.7</v>
      </c>
      <c r="G319" s="106"/>
      <c r="H319" s="106"/>
      <c r="I319" s="85"/>
      <c r="J319" s="85"/>
      <c r="K319" s="85"/>
      <c r="L319" s="86"/>
      <c r="N319" s="88"/>
    </row>
    <row r="320" spans="1:14" s="87" customFormat="1" ht="18">
      <c r="A320" s="89" t="s">
        <v>71</v>
      </c>
      <c r="B320" s="90">
        <v>381303</v>
      </c>
      <c r="C320" s="90" t="s">
        <v>582</v>
      </c>
      <c r="D320" s="104" t="s">
        <v>762</v>
      </c>
      <c r="E320" s="105" t="s">
        <v>1</v>
      </c>
      <c r="F320" s="106">
        <v>208</v>
      </c>
      <c r="G320" s="106"/>
      <c r="H320" s="106"/>
      <c r="I320" s="85"/>
      <c r="J320" s="85"/>
      <c r="K320" s="85"/>
      <c r="L320" s="86"/>
      <c r="N320" s="88"/>
    </row>
    <row r="321" spans="1:14" s="87" customFormat="1" ht="54">
      <c r="A321" s="89" t="s">
        <v>50</v>
      </c>
      <c r="B321" s="90"/>
      <c r="C321" s="90" t="s">
        <v>583</v>
      </c>
      <c r="D321" s="104" t="s">
        <v>939</v>
      </c>
      <c r="E321" s="105" t="s">
        <v>122</v>
      </c>
      <c r="F321" s="106">
        <v>4</v>
      </c>
      <c r="G321" s="106"/>
      <c r="H321" s="106"/>
      <c r="I321" s="85"/>
      <c r="J321" s="85"/>
      <c r="K321" s="85"/>
      <c r="L321" s="86"/>
      <c r="N321" s="88"/>
    </row>
    <row r="322" spans="1:14" s="87" customFormat="1" ht="18">
      <c r="A322" s="89"/>
      <c r="B322" s="90"/>
      <c r="C322" s="107" t="s">
        <v>388</v>
      </c>
      <c r="D322" s="108" t="s">
        <v>120</v>
      </c>
      <c r="E322" s="109"/>
      <c r="F322" s="109"/>
      <c r="G322" s="93"/>
      <c r="H322" s="93"/>
      <c r="I322" s="85"/>
      <c r="J322" s="85"/>
      <c r="K322" s="85"/>
      <c r="L322" s="86"/>
      <c r="N322" s="88"/>
    </row>
    <row r="323" spans="1:14" s="87" customFormat="1" ht="36">
      <c r="A323" s="89" t="s">
        <v>71</v>
      </c>
      <c r="B323" s="90">
        <v>500526</v>
      </c>
      <c r="C323" s="90" t="s">
        <v>389</v>
      </c>
      <c r="D323" s="104" t="s">
        <v>763</v>
      </c>
      <c r="E323" s="105" t="s">
        <v>122</v>
      </c>
      <c r="F323" s="106">
        <v>23</v>
      </c>
      <c r="G323" s="106"/>
      <c r="H323" s="106"/>
      <c r="I323" s="85"/>
      <c r="J323" s="85"/>
      <c r="K323" s="85"/>
      <c r="L323" s="86"/>
      <c r="N323" s="88"/>
    </row>
    <row r="324" spans="1:14" s="87" customFormat="1" ht="36">
      <c r="A324" s="89" t="s">
        <v>50</v>
      </c>
      <c r="B324" s="90">
        <v>500526</v>
      </c>
      <c r="C324" s="90" t="s">
        <v>584</v>
      </c>
      <c r="D324" s="104" t="s">
        <v>764</v>
      </c>
      <c r="E324" s="105" t="s">
        <v>122</v>
      </c>
      <c r="F324" s="106">
        <v>12</v>
      </c>
      <c r="G324" s="106"/>
      <c r="H324" s="106"/>
      <c r="I324" s="85"/>
      <c r="J324" s="85"/>
      <c r="K324" s="85"/>
      <c r="L324" s="86"/>
      <c r="N324" s="88"/>
    </row>
    <row r="325" spans="1:14" s="87" customFormat="1" ht="54">
      <c r="A325" s="89" t="s">
        <v>71</v>
      </c>
      <c r="B325" s="90">
        <v>382133</v>
      </c>
      <c r="C325" s="90" t="s">
        <v>585</v>
      </c>
      <c r="D325" s="104" t="s">
        <v>1228</v>
      </c>
      <c r="E325" s="105" t="s">
        <v>1</v>
      </c>
      <c r="F325" s="106">
        <v>230</v>
      </c>
      <c r="G325" s="106"/>
      <c r="H325" s="106"/>
      <c r="I325" s="85"/>
      <c r="J325" s="85"/>
      <c r="K325" s="85"/>
      <c r="L325" s="86"/>
      <c r="N325" s="88"/>
    </row>
    <row r="326" spans="1:14" s="87" customFormat="1" ht="54">
      <c r="A326" s="89" t="s">
        <v>71</v>
      </c>
      <c r="B326" s="90">
        <v>382131</v>
      </c>
      <c r="C326" s="90" t="s">
        <v>586</v>
      </c>
      <c r="D326" s="104" t="s">
        <v>1229</v>
      </c>
      <c r="E326" s="105" t="s">
        <v>1</v>
      </c>
      <c r="F326" s="106">
        <v>30</v>
      </c>
      <c r="G326" s="106"/>
      <c r="H326" s="106"/>
      <c r="I326" s="85"/>
      <c r="J326" s="85"/>
      <c r="K326" s="85"/>
      <c r="L326" s="86"/>
      <c r="N326" s="88"/>
    </row>
    <row r="327" spans="1:14" s="87" customFormat="1" ht="36">
      <c r="A327" s="89" t="s">
        <v>71</v>
      </c>
      <c r="B327" s="90">
        <v>380730</v>
      </c>
      <c r="C327" s="90" t="s">
        <v>587</v>
      </c>
      <c r="D327" s="104" t="s">
        <v>765</v>
      </c>
      <c r="E327" s="105" t="s">
        <v>1</v>
      </c>
      <c r="F327" s="106">
        <v>155</v>
      </c>
      <c r="G327" s="106"/>
      <c r="H327" s="106"/>
      <c r="I327" s="85"/>
      <c r="J327" s="85"/>
      <c r="K327" s="85"/>
      <c r="L327" s="86"/>
      <c r="N327" s="88"/>
    </row>
    <row r="328" spans="1:14" s="87" customFormat="1" ht="54">
      <c r="A328" s="89" t="s">
        <v>50</v>
      </c>
      <c r="B328" s="90" t="s">
        <v>578</v>
      </c>
      <c r="C328" s="90" t="s">
        <v>588</v>
      </c>
      <c r="D328" s="104" t="s">
        <v>766</v>
      </c>
      <c r="E328" s="105" t="s">
        <v>1</v>
      </c>
      <c r="F328" s="106">
        <v>650</v>
      </c>
      <c r="G328" s="106"/>
      <c r="H328" s="106"/>
      <c r="I328" s="85"/>
      <c r="J328" s="85"/>
      <c r="K328" s="85"/>
      <c r="L328" s="86"/>
      <c r="N328" s="88"/>
    </row>
    <row r="329" spans="1:14" s="87" customFormat="1" ht="36">
      <c r="A329" s="89" t="s">
        <v>71</v>
      </c>
      <c r="B329" s="90">
        <v>381903</v>
      </c>
      <c r="C329" s="90" t="s">
        <v>589</v>
      </c>
      <c r="D329" s="104" t="s">
        <v>767</v>
      </c>
      <c r="E329" s="105" t="s">
        <v>1</v>
      </c>
      <c r="F329" s="106">
        <v>380</v>
      </c>
      <c r="G329" s="106"/>
      <c r="H329" s="106"/>
      <c r="I329" s="85"/>
      <c r="J329" s="85"/>
      <c r="K329" s="85"/>
      <c r="L329" s="86"/>
      <c r="N329" s="88"/>
    </row>
    <row r="330" spans="1:14" s="87" customFormat="1" ht="18">
      <c r="A330" s="89" t="s">
        <v>71</v>
      </c>
      <c r="B330" s="90">
        <v>380406</v>
      </c>
      <c r="C330" s="90" t="s">
        <v>590</v>
      </c>
      <c r="D330" s="104" t="s">
        <v>768</v>
      </c>
      <c r="E330" s="105" t="s">
        <v>1</v>
      </c>
      <c r="F330" s="106">
        <v>1080</v>
      </c>
      <c r="G330" s="106"/>
      <c r="H330" s="106"/>
      <c r="I330" s="85"/>
      <c r="J330" s="85"/>
      <c r="K330" s="85"/>
      <c r="L330" s="86"/>
      <c r="N330" s="88"/>
    </row>
    <row r="331" spans="1:14" s="87" customFormat="1" ht="36">
      <c r="A331" s="89" t="s">
        <v>71</v>
      </c>
      <c r="B331" s="90">
        <v>400210</v>
      </c>
      <c r="C331" s="90" t="s">
        <v>591</v>
      </c>
      <c r="D331" s="104" t="s">
        <v>1230</v>
      </c>
      <c r="E331" s="105" t="s">
        <v>122</v>
      </c>
      <c r="F331" s="106">
        <v>88</v>
      </c>
      <c r="G331" s="106"/>
      <c r="H331" s="106"/>
      <c r="I331" s="85"/>
      <c r="J331" s="85"/>
      <c r="K331" s="85"/>
      <c r="L331" s="86"/>
      <c r="N331" s="88"/>
    </row>
    <row r="332" spans="1:14" s="87" customFormat="1" ht="36">
      <c r="A332" s="89" t="s">
        <v>71</v>
      </c>
      <c r="B332" s="90">
        <v>400701</v>
      </c>
      <c r="C332" s="90" t="s">
        <v>592</v>
      </c>
      <c r="D332" s="104" t="s">
        <v>769</v>
      </c>
      <c r="E332" s="105" t="s">
        <v>122</v>
      </c>
      <c r="F332" s="106">
        <v>106</v>
      </c>
      <c r="G332" s="106"/>
      <c r="H332" s="106"/>
      <c r="I332" s="85"/>
      <c r="J332" s="85"/>
      <c r="K332" s="85"/>
      <c r="L332" s="86"/>
      <c r="N332" s="88"/>
    </row>
    <row r="333" spans="1:14" s="87" customFormat="1" ht="36">
      <c r="A333" s="89" t="s">
        <v>71</v>
      </c>
      <c r="B333" s="90">
        <v>400606</v>
      </c>
      <c r="C333" s="90" t="s">
        <v>593</v>
      </c>
      <c r="D333" s="104" t="s">
        <v>770</v>
      </c>
      <c r="E333" s="105" t="s">
        <v>122</v>
      </c>
      <c r="F333" s="106">
        <v>630</v>
      </c>
      <c r="G333" s="106"/>
      <c r="H333" s="106"/>
      <c r="I333" s="85"/>
      <c r="J333" s="85"/>
      <c r="K333" s="85"/>
      <c r="L333" s="86"/>
      <c r="N333" s="88"/>
    </row>
    <row r="334" spans="1:14" s="87" customFormat="1" ht="36">
      <c r="A334" s="89" t="s">
        <v>50</v>
      </c>
      <c r="B334" s="90" t="s">
        <v>578</v>
      </c>
      <c r="C334" s="90" t="s">
        <v>594</v>
      </c>
      <c r="D334" s="104" t="s">
        <v>771</v>
      </c>
      <c r="E334" s="105" t="s">
        <v>122</v>
      </c>
      <c r="F334" s="106">
        <v>200</v>
      </c>
      <c r="G334" s="106"/>
      <c r="H334" s="106"/>
      <c r="I334" s="85"/>
      <c r="J334" s="85"/>
      <c r="K334" s="85"/>
      <c r="L334" s="86"/>
      <c r="N334" s="88"/>
    </row>
    <row r="335" spans="1:14" s="87" customFormat="1" ht="36">
      <c r="A335" s="89" t="s">
        <v>50</v>
      </c>
      <c r="B335" s="90" t="s">
        <v>578</v>
      </c>
      <c r="C335" s="90" t="s">
        <v>595</v>
      </c>
      <c r="D335" s="104" t="s">
        <v>772</v>
      </c>
      <c r="E335" s="105" t="s">
        <v>122</v>
      </c>
      <c r="F335" s="106">
        <v>70</v>
      </c>
      <c r="G335" s="106"/>
      <c r="H335" s="106"/>
      <c r="I335" s="85"/>
      <c r="J335" s="85"/>
      <c r="K335" s="85"/>
      <c r="L335" s="86"/>
      <c r="N335" s="88"/>
    </row>
    <row r="336" spans="1:14" s="87" customFormat="1" ht="36">
      <c r="A336" s="89" t="s">
        <v>71</v>
      </c>
      <c r="B336" s="90">
        <v>400446</v>
      </c>
      <c r="C336" s="90" t="s">
        <v>596</v>
      </c>
      <c r="D336" s="104" t="s">
        <v>773</v>
      </c>
      <c r="E336" s="105" t="s">
        <v>122</v>
      </c>
      <c r="F336" s="106">
        <v>93</v>
      </c>
      <c r="G336" s="106"/>
      <c r="H336" s="106"/>
      <c r="I336" s="85"/>
      <c r="J336" s="85"/>
      <c r="K336" s="85"/>
      <c r="L336" s="86"/>
      <c r="N336" s="88"/>
    </row>
    <row r="337" spans="1:14" s="87" customFormat="1" ht="36">
      <c r="A337" s="89" t="s">
        <v>71</v>
      </c>
      <c r="B337" s="90">
        <v>400518</v>
      </c>
      <c r="C337" s="90" t="s">
        <v>597</v>
      </c>
      <c r="D337" s="104" t="s">
        <v>774</v>
      </c>
      <c r="E337" s="105" t="s">
        <v>122</v>
      </c>
      <c r="F337" s="106">
        <v>29</v>
      </c>
      <c r="G337" s="106"/>
      <c r="H337" s="106"/>
      <c r="I337" s="85"/>
      <c r="J337" s="85"/>
      <c r="K337" s="85"/>
      <c r="L337" s="86"/>
      <c r="N337" s="88"/>
    </row>
    <row r="338" spans="1:14" s="87" customFormat="1" ht="36">
      <c r="A338" s="89" t="s">
        <v>50</v>
      </c>
      <c r="B338" s="90" t="s">
        <v>578</v>
      </c>
      <c r="C338" s="90" t="s">
        <v>598</v>
      </c>
      <c r="D338" s="104" t="s">
        <v>775</v>
      </c>
      <c r="E338" s="105" t="s">
        <v>122</v>
      </c>
      <c r="F338" s="106">
        <v>37</v>
      </c>
      <c r="G338" s="106"/>
      <c r="H338" s="106"/>
      <c r="I338" s="85"/>
      <c r="J338" s="85"/>
      <c r="K338" s="85"/>
      <c r="L338" s="86"/>
      <c r="N338" s="88"/>
    </row>
    <row r="339" spans="1:14" s="87" customFormat="1" ht="36">
      <c r="A339" s="89" t="s">
        <v>71</v>
      </c>
      <c r="B339" s="90">
        <v>400518</v>
      </c>
      <c r="C339" s="90" t="s">
        <v>599</v>
      </c>
      <c r="D339" s="104" t="s">
        <v>776</v>
      </c>
      <c r="E339" s="105" t="s">
        <v>122</v>
      </c>
      <c r="F339" s="106">
        <v>23</v>
      </c>
      <c r="G339" s="106"/>
      <c r="H339" s="106"/>
      <c r="I339" s="85"/>
      <c r="J339" s="85"/>
      <c r="K339" s="85"/>
      <c r="L339" s="86"/>
      <c r="N339" s="88"/>
    </row>
    <row r="340" spans="1:14" s="87" customFormat="1" ht="36">
      <c r="A340" s="89" t="s">
        <v>71</v>
      </c>
      <c r="B340" s="90">
        <v>400517</v>
      </c>
      <c r="C340" s="90" t="s">
        <v>600</v>
      </c>
      <c r="D340" s="104" t="s">
        <v>777</v>
      </c>
      <c r="E340" s="105" t="s">
        <v>122</v>
      </c>
      <c r="F340" s="106">
        <v>2</v>
      </c>
      <c r="G340" s="106"/>
      <c r="H340" s="106"/>
      <c r="I340" s="85"/>
      <c r="J340" s="85"/>
      <c r="K340" s="85"/>
      <c r="L340" s="86"/>
      <c r="N340" s="88"/>
    </row>
    <row r="341" spans="1:14" s="87" customFormat="1" ht="36">
      <c r="A341" s="89" t="s">
        <v>71</v>
      </c>
      <c r="B341" s="90">
        <v>400518</v>
      </c>
      <c r="C341" s="90" t="s">
        <v>601</v>
      </c>
      <c r="D341" s="104" t="s">
        <v>778</v>
      </c>
      <c r="E341" s="105" t="s">
        <v>122</v>
      </c>
      <c r="F341" s="106">
        <v>6</v>
      </c>
      <c r="G341" s="106"/>
      <c r="H341" s="106"/>
      <c r="I341" s="85"/>
      <c r="J341" s="85"/>
      <c r="K341" s="85"/>
      <c r="L341" s="86"/>
      <c r="N341" s="88"/>
    </row>
    <row r="342" spans="1:14" s="87" customFormat="1" ht="36">
      <c r="A342" s="89" t="s">
        <v>50</v>
      </c>
      <c r="B342" s="90" t="s">
        <v>578</v>
      </c>
      <c r="C342" s="90" t="s">
        <v>602</v>
      </c>
      <c r="D342" s="104" t="s">
        <v>779</v>
      </c>
      <c r="E342" s="105" t="s">
        <v>1</v>
      </c>
      <c r="F342" s="106">
        <v>420</v>
      </c>
      <c r="G342" s="106"/>
      <c r="H342" s="106"/>
      <c r="I342" s="85"/>
      <c r="J342" s="85"/>
      <c r="K342" s="85"/>
      <c r="L342" s="86"/>
      <c r="N342" s="88"/>
    </row>
    <row r="343" spans="1:14" s="87" customFormat="1" ht="18">
      <c r="A343" s="89" t="s">
        <v>71</v>
      </c>
      <c r="B343" s="90">
        <v>390216</v>
      </c>
      <c r="C343" s="90" t="s">
        <v>603</v>
      </c>
      <c r="D343" s="104" t="s">
        <v>780</v>
      </c>
      <c r="E343" s="105" t="s">
        <v>1</v>
      </c>
      <c r="F343" s="106">
        <v>6950</v>
      </c>
      <c r="G343" s="106"/>
      <c r="H343" s="106"/>
      <c r="I343" s="85"/>
      <c r="J343" s="85"/>
      <c r="K343" s="85"/>
      <c r="L343" s="86"/>
      <c r="N343" s="88"/>
    </row>
    <row r="344" spans="1:14" s="87" customFormat="1" ht="18">
      <c r="A344" s="89" t="s">
        <v>71</v>
      </c>
      <c r="B344" s="90">
        <v>390302</v>
      </c>
      <c r="C344" s="90" t="s">
        <v>604</v>
      </c>
      <c r="D344" s="104" t="s">
        <v>781</v>
      </c>
      <c r="E344" s="105" t="s">
        <v>1</v>
      </c>
      <c r="F344" s="106">
        <v>15000</v>
      </c>
      <c r="G344" s="106"/>
      <c r="H344" s="106"/>
      <c r="I344" s="85"/>
      <c r="J344" s="85"/>
      <c r="K344" s="85"/>
      <c r="L344" s="86"/>
      <c r="N344" s="88"/>
    </row>
    <row r="345" spans="1:14" s="87" customFormat="1" ht="36">
      <c r="A345" s="89" t="s">
        <v>50</v>
      </c>
      <c r="B345" s="90" t="s">
        <v>578</v>
      </c>
      <c r="C345" s="90" t="s">
        <v>605</v>
      </c>
      <c r="D345" s="104" t="s">
        <v>940</v>
      </c>
      <c r="E345" s="105" t="s">
        <v>1</v>
      </c>
      <c r="F345" s="106">
        <v>780</v>
      </c>
      <c r="G345" s="106"/>
      <c r="H345" s="106"/>
      <c r="I345" s="85"/>
      <c r="J345" s="85"/>
      <c r="K345" s="85"/>
      <c r="L345" s="86"/>
      <c r="N345" s="88"/>
    </row>
    <row r="346" spans="1:14" s="87" customFormat="1" ht="36">
      <c r="A346" s="89" t="s">
        <v>50</v>
      </c>
      <c r="B346" s="90" t="s">
        <v>578</v>
      </c>
      <c r="C346" s="90" t="s">
        <v>606</v>
      </c>
      <c r="D346" s="104" t="s">
        <v>941</v>
      </c>
      <c r="E346" s="105" t="s">
        <v>1</v>
      </c>
      <c r="F346" s="106">
        <v>400</v>
      </c>
      <c r="G346" s="106"/>
      <c r="H346" s="106"/>
      <c r="I346" s="85"/>
      <c r="J346" s="85"/>
      <c r="K346" s="85"/>
      <c r="L346" s="86"/>
      <c r="N346" s="88"/>
    </row>
    <row r="347" spans="1:14" s="87" customFormat="1" ht="36">
      <c r="A347" s="89" t="s">
        <v>50</v>
      </c>
      <c r="B347" s="90" t="s">
        <v>578</v>
      </c>
      <c r="C347" s="90" t="s">
        <v>607</v>
      </c>
      <c r="D347" s="104" t="s">
        <v>942</v>
      </c>
      <c r="E347" s="105" t="s">
        <v>1</v>
      </c>
      <c r="F347" s="106">
        <v>10</v>
      </c>
      <c r="G347" s="106"/>
      <c r="H347" s="106"/>
      <c r="I347" s="85"/>
      <c r="J347" s="85"/>
      <c r="K347" s="85"/>
      <c r="L347" s="86"/>
      <c r="N347" s="88"/>
    </row>
    <row r="348" spans="1:14" s="87" customFormat="1" ht="36">
      <c r="A348" s="89" t="s">
        <v>50</v>
      </c>
      <c r="B348" s="90" t="s">
        <v>578</v>
      </c>
      <c r="C348" s="90" t="s">
        <v>608</v>
      </c>
      <c r="D348" s="104" t="s">
        <v>943</v>
      </c>
      <c r="E348" s="105" t="s">
        <v>1</v>
      </c>
      <c r="F348" s="106">
        <v>220</v>
      </c>
      <c r="G348" s="106"/>
      <c r="H348" s="106"/>
      <c r="I348" s="85"/>
      <c r="J348" s="85"/>
      <c r="K348" s="85"/>
      <c r="L348" s="86"/>
      <c r="N348" s="88"/>
    </row>
    <row r="349" spans="1:14" s="87" customFormat="1" ht="36">
      <c r="A349" s="89" t="s">
        <v>50</v>
      </c>
      <c r="B349" s="90" t="s">
        <v>578</v>
      </c>
      <c r="C349" s="90" t="s">
        <v>609</v>
      </c>
      <c r="D349" s="104" t="s">
        <v>944</v>
      </c>
      <c r="E349" s="105" t="s">
        <v>1</v>
      </c>
      <c r="F349" s="106">
        <v>40</v>
      </c>
      <c r="G349" s="106"/>
      <c r="H349" s="106"/>
      <c r="I349" s="85"/>
      <c r="J349" s="85"/>
      <c r="K349" s="85"/>
      <c r="L349" s="86"/>
      <c r="N349" s="88"/>
    </row>
    <row r="350" spans="1:14" s="87" customFormat="1" ht="36">
      <c r="A350" s="89" t="s">
        <v>50</v>
      </c>
      <c r="B350" s="90" t="s">
        <v>578</v>
      </c>
      <c r="C350" s="90" t="s">
        <v>782</v>
      </c>
      <c r="D350" s="104" t="s">
        <v>945</v>
      </c>
      <c r="E350" s="105" t="s">
        <v>1</v>
      </c>
      <c r="F350" s="106">
        <v>350</v>
      </c>
      <c r="G350" s="106"/>
      <c r="H350" s="106"/>
      <c r="I350" s="85"/>
      <c r="J350" s="85"/>
      <c r="K350" s="85"/>
      <c r="L350" s="86"/>
      <c r="N350" s="88"/>
    </row>
    <row r="351" spans="1:14" s="87" customFormat="1" ht="126">
      <c r="A351" s="89" t="s">
        <v>785</v>
      </c>
      <c r="B351" s="90" t="s">
        <v>578</v>
      </c>
      <c r="C351" s="90" t="s">
        <v>783</v>
      </c>
      <c r="D351" s="104" t="s">
        <v>787</v>
      </c>
      <c r="E351" s="105" t="s">
        <v>122</v>
      </c>
      <c r="F351" s="106">
        <v>268</v>
      </c>
      <c r="G351" s="106"/>
      <c r="H351" s="106"/>
      <c r="I351" s="85"/>
      <c r="J351" s="85"/>
      <c r="K351" s="85"/>
      <c r="L351" s="86"/>
      <c r="N351" s="88"/>
    </row>
    <row r="352" spans="1:14" s="87" customFormat="1" ht="108">
      <c r="A352" s="89" t="s">
        <v>785</v>
      </c>
      <c r="B352" s="90" t="s">
        <v>578</v>
      </c>
      <c r="C352" s="90" t="s">
        <v>784</v>
      </c>
      <c r="D352" s="104" t="s">
        <v>789</v>
      </c>
      <c r="E352" s="105" t="s">
        <v>122</v>
      </c>
      <c r="F352" s="106">
        <v>210</v>
      </c>
      <c r="G352" s="106"/>
      <c r="H352" s="106"/>
      <c r="I352" s="85"/>
      <c r="J352" s="85"/>
      <c r="K352" s="85"/>
      <c r="L352" s="86"/>
      <c r="N352" s="88"/>
    </row>
    <row r="353" spans="1:14" s="87" customFormat="1" ht="72">
      <c r="A353" s="89" t="s">
        <v>785</v>
      </c>
      <c r="B353" s="90" t="s">
        <v>578</v>
      </c>
      <c r="C353" s="90" t="s">
        <v>756</v>
      </c>
      <c r="D353" s="104" t="s">
        <v>790</v>
      </c>
      <c r="E353" s="105" t="s">
        <v>122</v>
      </c>
      <c r="F353" s="106">
        <v>2</v>
      </c>
      <c r="G353" s="106"/>
      <c r="H353" s="106"/>
      <c r="I353" s="85"/>
      <c r="J353" s="85"/>
      <c r="K353" s="85"/>
      <c r="L353" s="86"/>
      <c r="N353" s="88"/>
    </row>
    <row r="354" spans="1:14" s="87" customFormat="1" ht="108">
      <c r="A354" s="89" t="s">
        <v>785</v>
      </c>
      <c r="B354" s="90" t="s">
        <v>578</v>
      </c>
      <c r="C354" s="90" t="s">
        <v>786</v>
      </c>
      <c r="D354" s="104" t="s">
        <v>791</v>
      </c>
      <c r="E354" s="105" t="s">
        <v>122</v>
      </c>
      <c r="F354" s="106">
        <v>8</v>
      </c>
      <c r="G354" s="106"/>
      <c r="H354" s="106"/>
      <c r="I354" s="85"/>
      <c r="J354" s="85"/>
      <c r="K354" s="85"/>
      <c r="L354" s="86"/>
      <c r="N354" s="88"/>
    </row>
    <row r="355" spans="1:14" s="87" customFormat="1" ht="126">
      <c r="A355" s="89" t="s">
        <v>785</v>
      </c>
      <c r="B355" s="90" t="s">
        <v>578</v>
      </c>
      <c r="C355" s="90" t="s">
        <v>788</v>
      </c>
      <c r="D355" s="104" t="s">
        <v>792</v>
      </c>
      <c r="E355" s="105" t="s">
        <v>122</v>
      </c>
      <c r="F355" s="106">
        <v>7</v>
      </c>
      <c r="G355" s="106"/>
      <c r="H355" s="106"/>
      <c r="I355" s="85"/>
      <c r="J355" s="85"/>
      <c r="K355" s="85"/>
      <c r="L355" s="86"/>
      <c r="N355" s="88"/>
    </row>
    <row r="356" spans="1:14" s="87" customFormat="1" ht="54">
      <c r="A356" s="89"/>
      <c r="B356" s="90"/>
      <c r="C356" s="107" t="s">
        <v>390</v>
      </c>
      <c r="D356" s="110" t="s">
        <v>1231</v>
      </c>
      <c r="E356" s="109"/>
      <c r="F356" s="109"/>
      <c r="G356" s="93"/>
      <c r="H356" s="93"/>
      <c r="I356" s="85"/>
      <c r="J356" s="85"/>
      <c r="K356" s="85"/>
      <c r="L356" s="86"/>
      <c r="N356" s="88"/>
    </row>
    <row r="357" spans="1:14" s="87" customFormat="1" ht="36">
      <c r="A357" s="89" t="s">
        <v>50</v>
      </c>
      <c r="B357" s="90" t="s">
        <v>578</v>
      </c>
      <c r="C357" s="90" t="s">
        <v>391</v>
      </c>
      <c r="D357" s="104" t="s">
        <v>126</v>
      </c>
      <c r="E357" s="105" t="s">
        <v>122</v>
      </c>
      <c r="F357" s="106">
        <v>1</v>
      </c>
      <c r="G357" s="106"/>
      <c r="H357" s="106"/>
      <c r="I357" s="85"/>
      <c r="J357" s="85"/>
      <c r="K357" s="85"/>
      <c r="L357" s="86"/>
      <c r="N357" s="88"/>
    </row>
    <row r="358" spans="1:14" s="87" customFormat="1" ht="54">
      <c r="A358" s="89"/>
      <c r="B358" s="90" t="s">
        <v>578</v>
      </c>
      <c r="C358" s="107" t="s">
        <v>611</v>
      </c>
      <c r="D358" s="110" t="s">
        <v>1232</v>
      </c>
      <c r="E358" s="109"/>
      <c r="F358" s="109"/>
      <c r="G358" s="93"/>
      <c r="H358" s="93"/>
      <c r="I358" s="85"/>
      <c r="J358" s="85"/>
      <c r="K358" s="85"/>
      <c r="L358" s="86"/>
      <c r="N358" s="88"/>
    </row>
    <row r="359" spans="1:14" s="87" customFormat="1" ht="36">
      <c r="A359" s="89" t="s">
        <v>50</v>
      </c>
      <c r="B359" s="90" t="s">
        <v>578</v>
      </c>
      <c r="C359" s="90" t="s">
        <v>392</v>
      </c>
      <c r="D359" s="104" t="s">
        <v>126</v>
      </c>
      <c r="E359" s="105" t="s">
        <v>122</v>
      </c>
      <c r="F359" s="106">
        <v>1</v>
      </c>
      <c r="G359" s="106"/>
      <c r="H359" s="106"/>
      <c r="I359" s="85"/>
      <c r="J359" s="85"/>
      <c r="K359" s="85"/>
      <c r="L359" s="86"/>
      <c r="N359" s="88"/>
    </row>
    <row r="360" spans="1:14" s="87" customFormat="1" ht="54">
      <c r="A360" s="89"/>
      <c r="B360" s="90"/>
      <c r="C360" s="107" t="s">
        <v>612</v>
      </c>
      <c r="D360" s="110" t="s">
        <v>1233</v>
      </c>
      <c r="E360" s="109"/>
      <c r="F360" s="109"/>
      <c r="G360" s="93"/>
      <c r="H360" s="93"/>
      <c r="I360" s="85"/>
      <c r="J360" s="85"/>
      <c r="K360" s="85"/>
      <c r="L360" s="86"/>
      <c r="N360" s="88"/>
    </row>
    <row r="361" spans="1:14" s="87" customFormat="1" ht="36">
      <c r="A361" s="89" t="s">
        <v>50</v>
      </c>
      <c r="B361" s="90" t="s">
        <v>578</v>
      </c>
      <c r="C361" s="90" t="s">
        <v>393</v>
      </c>
      <c r="D361" s="104" t="s">
        <v>126</v>
      </c>
      <c r="E361" s="105" t="s">
        <v>122</v>
      </c>
      <c r="F361" s="106">
        <v>1</v>
      </c>
      <c r="G361" s="106"/>
      <c r="H361" s="106"/>
      <c r="I361" s="85"/>
      <c r="J361" s="85"/>
      <c r="K361" s="85"/>
      <c r="L361" s="86"/>
      <c r="N361" s="88"/>
    </row>
    <row r="362" spans="1:14" s="87" customFormat="1" ht="54">
      <c r="A362" s="89"/>
      <c r="B362" s="90"/>
      <c r="C362" s="107" t="s">
        <v>613</v>
      </c>
      <c r="D362" s="110" t="s">
        <v>1234</v>
      </c>
      <c r="E362" s="109"/>
      <c r="F362" s="109"/>
      <c r="G362" s="93"/>
      <c r="H362" s="93"/>
      <c r="I362" s="85"/>
      <c r="J362" s="85"/>
      <c r="K362" s="85"/>
      <c r="L362" s="86"/>
      <c r="N362" s="88"/>
    </row>
    <row r="363" spans="1:14" s="87" customFormat="1" ht="36">
      <c r="A363" s="89" t="s">
        <v>50</v>
      </c>
      <c r="B363" s="90" t="s">
        <v>578</v>
      </c>
      <c r="C363" s="90" t="s">
        <v>394</v>
      </c>
      <c r="D363" s="104" t="s">
        <v>126</v>
      </c>
      <c r="E363" s="105" t="s">
        <v>122</v>
      </c>
      <c r="F363" s="106">
        <v>1</v>
      </c>
      <c r="G363" s="106"/>
      <c r="H363" s="106"/>
      <c r="I363" s="85"/>
      <c r="J363" s="85"/>
      <c r="K363" s="85"/>
      <c r="L363" s="86"/>
      <c r="N363" s="88"/>
    </row>
    <row r="364" spans="1:14" s="87" customFormat="1" ht="54">
      <c r="A364" s="89"/>
      <c r="B364" s="90"/>
      <c r="C364" s="107" t="s">
        <v>614</v>
      </c>
      <c r="D364" s="110" t="s">
        <v>1235</v>
      </c>
      <c r="E364" s="109"/>
      <c r="F364" s="109"/>
      <c r="G364" s="93"/>
      <c r="H364" s="93"/>
      <c r="I364" s="85"/>
      <c r="J364" s="85"/>
      <c r="K364" s="85"/>
      <c r="L364" s="86"/>
      <c r="N364" s="88"/>
    </row>
    <row r="365" spans="1:14" s="87" customFormat="1" ht="36">
      <c r="A365" s="89" t="s">
        <v>50</v>
      </c>
      <c r="B365" s="90" t="s">
        <v>578</v>
      </c>
      <c r="C365" s="90" t="s">
        <v>395</v>
      </c>
      <c r="D365" s="104" t="s">
        <v>126</v>
      </c>
      <c r="E365" s="105" t="s">
        <v>122</v>
      </c>
      <c r="F365" s="106">
        <v>1</v>
      </c>
      <c r="G365" s="106"/>
      <c r="H365" s="106"/>
      <c r="I365" s="85"/>
      <c r="J365" s="85"/>
      <c r="K365" s="85"/>
      <c r="L365" s="86"/>
      <c r="N365" s="88"/>
    </row>
    <row r="366" spans="1:14" s="87" customFormat="1" ht="54">
      <c r="A366" s="89"/>
      <c r="B366" s="90"/>
      <c r="C366" s="107" t="s">
        <v>615</v>
      </c>
      <c r="D366" s="110" t="s">
        <v>1236</v>
      </c>
      <c r="E366" s="109"/>
      <c r="F366" s="109"/>
      <c r="G366" s="93"/>
      <c r="H366" s="93"/>
      <c r="I366" s="85"/>
      <c r="J366" s="85"/>
      <c r="K366" s="85"/>
      <c r="L366" s="86"/>
      <c r="N366" s="88"/>
    </row>
    <row r="367" spans="1:14" s="87" customFormat="1" ht="36">
      <c r="A367" s="89" t="s">
        <v>50</v>
      </c>
      <c r="B367" s="90" t="s">
        <v>578</v>
      </c>
      <c r="C367" s="90" t="s">
        <v>616</v>
      </c>
      <c r="D367" s="104" t="s">
        <v>126</v>
      </c>
      <c r="E367" s="105" t="s">
        <v>122</v>
      </c>
      <c r="F367" s="106">
        <v>1</v>
      </c>
      <c r="G367" s="106"/>
      <c r="H367" s="106"/>
      <c r="I367" s="85"/>
      <c r="J367" s="85"/>
      <c r="K367" s="85"/>
      <c r="L367" s="86"/>
      <c r="N367" s="88"/>
    </row>
    <row r="368" spans="1:14" s="87" customFormat="1" ht="54">
      <c r="A368" s="89"/>
      <c r="B368" s="90"/>
      <c r="C368" s="107" t="s">
        <v>617</v>
      </c>
      <c r="D368" s="110" t="s">
        <v>1237</v>
      </c>
      <c r="E368" s="109"/>
      <c r="F368" s="109"/>
      <c r="G368" s="93"/>
      <c r="H368" s="93"/>
      <c r="I368" s="85"/>
      <c r="J368" s="85"/>
      <c r="K368" s="85"/>
      <c r="L368" s="86"/>
      <c r="N368" s="88"/>
    </row>
    <row r="369" spans="1:14" s="87" customFormat="1" ht="36">
      <c r="A369" s="89" t="s">
        <v>50</v>
      </c>
      <c r="B369" s="90" t="s">
        <v>578</v>
      </c>
      <c r="C369" s="90" t="s">
        <v>618</v>
      </c>
      <c r="D369" s="104" t="s">
        <v>126</v>
      </c>
      <c r="E369" s="105" t="s">
        <v>122</v>
      </c>
      <c r="F369" s="106">
        <v>1</v>
      </c>
      <c r="G369" s="106"/>
      <c r="H369" s="106"/>
      <c r="I369" s="85"/>
      <c r="J369" s="85"/>
      <c r="K369" s="85"/>
      <c r="L369" s="86"/>
      <c r="N369" s="88"/>
    </row>
    <row r="370" spans="1:14" s="87" customFormat="1" ht="54">
      <c r="A370" s="89"/>
      <c r="B370" s="90"/>
      <c r="C370" s="107" t="s">
        <v>619</v>
      </c>
      <c r="D370" s="110" t="s">
        <v>1238</v>
      </c>
      <c r="E370" s="109"/>
      <c r="F370" s="109"/>
      <c r="G370" s="93"/>
      <c r="H370" s="93"/>
      <c r="I370" s="85"/>
      <c r="J370" s="85"/>
      <c r="K370" s="85"/>
      <c r="L370" s="86"/>
      <c r="N370" s="88"/>
    </row>
    <row r="371" spans="1:14" s="87" customFormat="1" ht="36">
      <c r="A371" s="89" t="s">
        <v>50</v>
      </c>
      <c r="B371" s="90" t="s">
        <v>578</v>
      </c>
      <c r="C371" s="90" t="s">
        <v>620</v>
      </c>
      <c r="D371" s="104" t="s">
        <v>126</v>
      </c>
      <c r="E371" s="105" t="s">
        <v>122</v>
      </c>
      <c r="F371" s="106">
        <v>1</v>
      </c>
      <c r="G371" s="106"/>
      <c r="H371" s="106"/>
      <c r="I371" s="85"/>
      <c r="J371" s="85"/>
      <c r="K371" s="85"/>
      <c r="L371" s="86"/>
      <c r="N371" s="88"/>
    </row>
    <row r="372" spans="1:14" s="87" customFormat="1" ht="54">
      <c r="A372" s="89"/>
      <c r="B372" s="90"/>
      <c r="C372" s="107" t="s">
        <v>621</v>
      </c>
      <c r="D372" s="110" t="s">
        <v>1239</v>
      </c>
      <c r="E372" s="109"/>
      <c r="F372" s="109"/>
      <c r="G372" s="93"/>
      <c r="H372" s="93"/>
      <c r="I372" s="85"/>
      <c r="J372" s="85"/>
      <c r="K372" s="85"/>
      <c r="L372" s="86"/>
      <c r="N372" s="88"/>
    </row>
    <row r="373" spans="1:14" s="87" customFormat="1" ht="36">
      <c r="A373" s="89" t="s">
        <v>50</v>
      </c>
      <c r="B373" s="90"/>
      <c r="C373" s="90" t="s">
        <v>622</v>
      </c>
      <c r="D373" s="104" t="s">
        <v>126</v>
      </c>
      <c r="E373" s="105" t="s">
        <v>122</v>
      </c>
      <c r="F373" s="106">
        <v>1</v>
      </c>
      <c r="G373" s="106"/>
      <c r="H373" s="106"/>
      <c r="I373" s="85"/>
      <c r="J373" s="85"/>
      <c r="K373" s="85"/>
      <c r="L373" s="86"/>
      <c r="N373" s="88"/>
    </row>
    <row r="374" spans="1:14" s="87" customFormat="1" ht="54">
      <c r="A374" s="89"/>
      <c r="B374" s="90"/>
      <c r="C374" s="107" t="s">
        <v>623</v>
      </c>
      <c r="D374" s="110" t="s">
        <v>1240</v>
      </c>
      <c r="E374" s="109"/>
      <c r="F374" s="109"/>
      <c r="G374" s="93"/>
      <c r="H374" s="93"/>
      <c r="I374" s="85"/>
      <c r="J374" s="85"/>
      <c r="K374" s="85"/>
      <c r="L374" s="86"/>
      <c r="N374" s="88"/>
    </row>
    <row r="375" spans="1:14" s="87" customFormat="1" ht="36">
      <c r="A375" s="89" t="s">
        <v>50</v>
      </c>
      <c r="B375" s="90"/>
      <c r="C375" s="90" t="s">
        <v>624</v>
      </c>
      <c r="D375" s="104" t="s">
        <v>126</v>
      </c>
      <c r="E375" s="105" t="s">
        <v>122</v>
      </c>
      <c r="F375" s="106">
        <v>1</v>
      </c>
      <c r="G375" s="106"/>
      <c r="H375" s="106"/>
      <c r="I375" s="85"/>
      <c r="J375" s="85"/>
      <c r="K375" s="85"/>
      <c r="L375" s="86"/>
      <c r="N375" s="88"/>
    </row>
    <row r="376" spans="1:14" s="87" customFormat="1" ht="18">
      <c r="A376" s="89"/>
      <c r="B376" s="90"/>
      <c r="C376" s="107" t="s">
        <v>625</v>
      </c>
      <c r="D376" s="110" t="s">
        <v>127</v>
      </c>
      <c r="E376" s="109"/>
      <c r="F376" s="109"/>
      <c r="G376" s="93"/>
      <c r="H376" s="93"/>
      <c r="I376" s="85"/>
      <c r="J376" s="85"/>
      <c r="K376" s="85"/>
      <c r="L376" s="86"/>
      <c r="N376" s="88"/>
    </row>
    <row r="377" spans="1:14" s="87" customFormat="1" ht="36">
      <c r="A377" s="89" t="s">
        <v>71</v>
      </c>
      <c r="B377" s="90">
        <v>385506</v>
      </c>
      <c r="C377" s="90" t="s">
        <v>626</v>
      </c>
      <c r="D377" s="104" t="s">
        <v>793</v>
      </c>
      <c r="E377" s="105" t="s">
        <v>1</v>
      </c>
      <c r="F377" s="106">
        <v>180</v>
      </c>
      <c r="G377" s="106"/>
      <c r="H377" s="106"/>
      <c r="I377" s="85"/>
      <c r="J377" s="85"/>
      <c r="K377" s="85"/>
      <c r="L377" s="86"/>
      <c r="N377" s="88"/>
    </row>
    <row r="378" spans="1:14" s="87" customFormat="1" ht="36">
      <c r="A378" s="89" t="s">
        <v>71</v>
      </c>
      <c r="B378" s="90">
        <v>400606</v>
      </c>
      <c r="C378" s="90" t="s">
        <v>627</v>
      </c>
      <c r="D378" s="104" t="s">
        <v>770</v>
      </c>
      <c r="E378" s="105" t="s">
        <v>122</v>
      </c>
      <c r="F378" s="106">
        <v>25</v>
      </c>
      <c r="G378" s="106"/>
      <c r="H378" s="106"/>
      <c r="I378" s="85"/>
      <c r="J378" s="85"/>
      <c r="K378" s="85"/>
      <c r="L378" s="86"/>
      <c r="N378" s="88"/>
    </row>
    <row r="379" spans="1:14" s="87" customFormat="1" ht="36">
      <c r="A379" s="89" t="s">
        <v>71</v>
      </c>
      <c r="B379" s="90">
        <v>500527</v>
      </c>
      <c r="C379" s="90" t="s">
        <v>628</v>
      </c>
      <c r="D379" s="104" t="s">
        <v>128</v>
      </c>
      <c r="E379" s="105" t="s">
        <v>122</v>
      </c>
      <c r="F379" s="106">
        <v>1</v>
      </c>
      <c r="G379" s="106"/>
      <c r="H379" s="106"/>
      <c r="I379" s="85"/>
      <c r="J379" s="85"/>
      <c r="K379" s="85"/>
      <c r="L379" s="86"/>
      <c r="N379" s="88"/>
    </row>
    <row r="380" spans="1:14" s="87" customFormat="1" ht="18">
      <c r="A380" s="89" t="s">
        <v>71</v>
      </c>
      <c r="B380" s="90">
        <v>390216</v>
      </c>
      <c r="C380" s="90" t="s">
        <v>629</v>
      </c>
      <c r="D380" s="104" t="s">
        <v>125</v>
      </c>
      <c r="E380" s="105" t="s">
        <v>1</v>
      </c>
      <c r="F380" s="106">
        <v>400</v>
      </c>
      <c r="G380" s="106"/>
      <c r="H380" s="106"/>
      <c r="I380" s="85"/>
      <c r="J380" s="85"/>
      <c r="K380" s="85"/>
      <c r="L380" s="86"/>
      <c r="N380" s="88"/>
    </row>
    <row r="381" spans="1:14" s="87" customFormat="1" ht="18">
      <c r="A381" s="89" t="s">
        <v>71</v>
      </c>
      <c r="B381" s="90">
        <v>500109</v>
      </c>
      <c r="C381" s="90" t="s">
        <v>946</v>
      </c>
      <c r="D381" s="104" t="s">
        <v>129</v>
      </c>
      <c r="E381" s="105" t="s">
        <v>122</v>
      </c>
      <c r="F381" s="106">
        <v>6</v>
      </c>
      <c r="G381" s="106"/>
      <c r="H381" s="106"/>
      <c r="I381" s="85"/>
      <c r="J381" s="85"/>
      <c r="K381" s="85"/>
      <c r="L381" s="86"/>
      <c r="N381" s="88"/>
    </row>
    <row r="382" spans="1:14" s="87" customFormat="1" ht="18">
      <c r="A382" s="89" t="s">
        <v>71</v>
      </c>
      <c r="B382" s="90">
        <v>402010</v>
      </c>
      <c r="C382" s="90" t="s">
        <v>947</v>
      </c>
      <c r="D382" s="104" t="s">
        <v>130</v>
      </c>
      <c r="E382" s="105" t="s">
        <v>122</v>
      </c>
      <c r="F382" s="106">
        <v>6</v>
      </c>
      <c r="G382" s="106"/>
      <c r="H382" s="106"/>
      <c r="I382" s="85"/>
      <c r="J382" s="85"/>
      <c r="K382" s="85"/>
      <c r="L382" s="86"/>
      <c r="N382" s="88"/>
    </row>
    <row r="383" spans="1:14" s="87" customFormat="1" ht="18">
      <c r="A383" s="89" t="s">
        <v>71</v>
      </c>
      <c r="B383" s="90">
        <v>500528</v>
      </c>
      <c r="C383" s="90" t="s">
        <v>948</v>
      </c>
      <c r="D383" s="104" t="s">
        <v>131</v>
      </c>
      <c r="E383" s="105" t="s">
        <v>122</v>
      </c>
      <c r="F383" s="106">
        <v>6</v>
      </c>
      <c r="G383" s="106"/>
      <c r="H383" s="106"/>
      <c r="I383" s="85"/>
      <c r="J383" s="85"/>
      <c r="K383" s="85"/>
      <c r="L383" s="86"/>
      <c r="N383" s="88"/>
    </row>
    <row r="384" spans="1:14" s="87" customFormat="1" ht="18">
      <c r="A384" s="89" t="s">
        <v>71</v>
      </c>
      <c r="B384" s="90">
        <v>391212</v>
      </c>
      <c r="C384" s="90" t="s">
        <v>949</v>
      </c>
      <c r="D384" s="104" t="s">
        <v>132</v>
      </c>
      <c r="E384" s="105" t="s">
        <v>1</v>
      </c>
      <c r="F384" s="106">
        <v>200</v>
      </c>
      <c r="G384" s="106"/>
      <c r="H384" s="106"/>
      <c r="I384" s="85"/>
      <c r="J384" s="85"/>
      <c r="K384" s="85"/>
      <c r="L384" s="86"/>
      <c r="N384" s="88"/>
    </row>
    <row r="385" spans="1:14" s="87" customFormat="1" ht="36">
      <c r="A385" s="89" t="s">
        <v>71</v>
      </c>
      <c r="B385" s="90">
        <v>370502</v>
      </c>
      <c r="C385" s="90" t="s">
        <v>950</v>
      </c>
      <c r="D385" s="104" t="s">
        <v>1090</v>
      </c>
      <c r="E385" s="105" t="s">
        <v>122</v>
      </c>
      <c r="F385" s="106">
        <v>1</v>
      </c>
      <c r="G385" s="106"/>
      <c r="H385" s="106"/>
      <c r="I385" s="85"/>
      <c r="J385" s="85"/>
      <c r="K385" s="85"/>
      <c r="L385" s="86"/>
      <c r="N385" s="88"/>
    </row>
    <row r="386" spans="1:14" s="87" customFormat="1" ht="36">
      <c r="A386" s="89" t="s">
        <v>71</v>
      </c>
      <c r="B386" s="90">
        <v>370501</v>
      </c>
      <c r="C386" s="90" t="s">
        <v>951</v>
      </c>
      <c r="D386" s="104" t="s">
        <v>1091</v>
      </c>
      <c r="E386" s="105" t="s">
        <v>122</v>
      </c>
      <c r="F386" s="106">
        <v>1</v>
      </c>
      <c r="G386" s="106"/>
      <c r="H386" s="106"/>
      <c r="I386" s="85"/>
      <c r="J386" s="85"/>
      <c r="K386" s="85"/>
      <c r="L386" s="86"/>
      <c r="N386" s="88"/>
    </row>
    <row r="387" spans="1:14" s="87" customFormat="1" ht="18">
      <c r="A387" s="89"/>
      <c r="B387" s="90"/>
      <c r="C387" s="107" t="s">
        <v>848</v>
      </c>
      <c r="D387" s="110" t="s">
        <v>133</v>
      </c>
      <c r="E387" s="109"/>
      <c r="F387" s="109"/>
      <c r="G387" s="93"/>
      <c r="H387" s="93"/>
      <c r="I387" s="85"/>
      <c r="J387" s="85"/>
      <c r="K387" s="85"/>
      <c r="L387" s="86"/>
      <c r="N387" s="88"/>
    </row>
    <row r="388" spans="1:14" s="87" customFormat="1" ht="54">
      <c r="A388" s="89" t="s">
        <v>71</v>
      </c>
      <c r="B388" s="90">
        <v>382133</v>
      </c>
      <c r="C388" s="90" t="s">
        <v>849</v>
      </c>
      <c r="D388" s="104" t="s">
        <v>794</v>
      </c>
      <c r="E388" s="105" t="s">
        <v>122</v>
      </c>
      <c r="F388" s="106">
        <v>60</v>
      </c>
      <c r="G388" s="106"/>
      <c r="H388" s="106"/>
      <c r="I388" s="85"/>
      <c r="J388" s="85"/>
      <c r="K388" s="85"/>
      <c r="L388" s="86"/>
      <c r="N388" s="88"/>
    </row>
    <row r="389" spans="1:14" s="87" customFormat="1" ht="54">
      <c r="A389" s="89" t="s">
        <v>71</v>
      </c>
      <c r="B389" s="90">
        <v>382112</v>
      </c>
      <c r="C389" s="90" t="s">
        <v>850</v>
      </c>
      <c r="D389" s="104" t="s">
        <v>795</v>
      </c>
      <c r="E389" s="105" t="s">
        <v>122</v>
      </c>
      <c r="F389" s="106">
        <v>128</v>
      </c>
      <c r="G389" s="106"/>
      <c r="H389" s="106"/>
      <c r="I389" s="85"/>
      <c r="J389" s="85"/>
      <c r="K389" s="85"/>
      <c r="L389" s="86"/>
      <c r="N389" s="88"/>
    </row>
    <row r="390" spans="1:14" s="87" customFormat="1" ht="18">
      <c r="A390" s="89" t="s">
        <v>71</v>
      </c>
      <c r="B390" s="90" t="s">
        <v>979</v>
      </c>
      <c r="C390" s="90" t="s">
        <v>851</v>
      </c>
      <c r="D390" s="104" t="s">
        <v>796</v>
      </c>
      <c r="E390" s="105" t="s">
        <v>1</v>
      </c>
      <c r="F390" s="106">
        <v>17</v>
      </c>
      <c r="G390" s="106"/>
      <c r="H390" s="106"/>
      <c r="I390" s="85"/>
      <c r="J390" s="85"/>
      <c r="K390" s="85"/>
      <c r="L390" s="86"/>
      <c r="N390" s="88"/>
    </row>
    <row r="391" spans="1:14" s="87" customFormat="1" ht="18">
      <c r="A391" s="89" t="s">
        <v>50</v>
      </c>
      <c r="B391" s="90" t="s">
        <v>578</v>
      </c>
      <c r="C391" s="90" t="s">
        <v>852</v>
      </c>
      <c r="D391" s="104" t="s">
        <v>797</v>
      </c>
      <c r="E391" s="105" t="s">
        <v>122</v>
      </c>
      <c r="F391" s="106">
        <v>109</v>
      </c>
      <c r="G391" s="106"/>
      <c r="H391" s="106"/>
      <c r="I391" s="85"/>
      <c r="J391" s="85"/>
      <c r="K391" s="85"/>
      <c r="L391" s="86"/>
      <c r="N391" s="88"/>
    </row>
    <row r="392" spans="1:14" s="87" customFormat="1" ht="18">
      <c r="A392" s="89"/>
      <c r="B392" s="90"/>
      <c r="C392" s="107" t="s">
        <v>952</v>
      </c>
      <c r="D392" s="110" t="s">
        <v>134</v>
      </c>
      <c r="E392" s="109"/>
      <c r="F392" s="109"/>
      <c r="G392" s="93"/>
      <c r="H392" s="93"/>
      <c r="I392" s="85"/>
      <c r="J392" s="85"/>
      <c r="K392" s="85"/>
      <c r="L392" s="86"/>
      <c r="N392" s="88"/>
    </row>
    <row r="393" spans="1:14" s="87" customFormat="1" ht="18">
      <c r="A393" s="89" t="s">
        <v>68</v>
      </c>
      <c r="B393" s="90" t="s">
        <v>46</v>
      </c>
      <c r="C393" s="90" t="s">
        <v>953</v>
      </c>
      <c r="D393" s="104" t="s">
        <v>45</v>
      </c>
      <c r="E393" s="105" t="s">
        <v>42</v>
      </c>
      <c r="F393" s="106">
        <v>22.8</v>
      </c>
      <c r="G393" s="106"/>
      <c r="H393" s="106"/>
      <c r="I393" s="85"/>
      <c r="J393" s="85"/>
      <c r="K393" s="85"/>
      <c r="L393" s="86"/>
      <c r="N393" s="88"/>
    </row>
    <row r="394" spans="1:14" s="87" customFormat="1" ht="18">
      <c r="A394" s="89" t="s">
        <v>68</v>
      </c>
      <c r="B394" s="90" t="s">
        <v>48</v>
      </c>
      <c r="C394" s="90" t="s">
        <v>954</v>
      </c>
      <c r="D394" s="104" t="s">
        <v>47</v>
      </c>
      <c r="E394" s="105" t="s">
        <v>42</v>
      </c>
      <c r="F394" s="106">
        <v>22.8</v>
      </c>
      <c r="G394" s="106"/>
      <c r="H394" s="106"/>
      <c r="I394" s="85"/>
      <c r="J394" s="85"/>
      <c r="K394" s="85"/>
      <c r="L394" s="86"/>
      <c r="N394" s="88"/>
    </row>
    <row r="395" spans="1:14" s="87" customFormat="1" ht="18">
      <c r="A395" s="89" t="s">
        <v>71</v>
      </c>
      <c r="B395" s="90">
        <v>420111</v>
      </c>
      <c r="C395" s="90" t="s">
        <v>955</v>
      </c>
      <c r="D395" s="104" t="s">
        <v>798</v>
      </c>
      <c r="E395" s="105" t="s">
        <v>136</v>
      </c>
      <c r="F395" s="106">
        <v>25</v>
      </c>
      <c r="G395" s="106"/>
      <c r="H395" s="106"/>
      <c r="I395" s="85"/>
      <c r="J395" s="85"/>
      <c r="K395" s="85"/>
      <c r="L395" s="86"/>
      <c r="N395" s="88"/>
    </row>
    <row r="396" spans="1:14" s="87" customFormat="1" ht="18">
      <c r="A396" s="89" t="s">
        <v>71</v>
      </c>
      <c r="B396" s="90">
        <v>420544</v>
      </c>
      <c r="C396" s="90" t="s">
        <v>956</v>
      </c>
      <c r="D396" s="104" t="s">
        <v>799</v>
      </c>
      <c r="E396" s="105" t="s">
        <v>137</v>
      </c>
      <c r="F396" s="106">
        <v>226</v>
      </c>
      <c r="G396" s="106"/>
      <c r="H396" s="106"/>
      <c r="I396" s="85"/>
      <c r="J396" s="85"/>
      <c r="K396" s="85"/>
      <c r="L396" s="86"/>
      <c r="N396" s="88"/>
    </row>
    <row r="397" spans="1:14" s="87" customFormat="1" ht="18">
      <c r="A397" s="89" t="s">
        <v>71</v>
      </c>
      <c r="B397" s="90">
        <v>390408</v>
      </c>
      <c r="C397" s="90" t="s">
        <v>957</v>
      </c>
      <c r="D397" s="104" t="s">
        <v>138</v>
      </c>
      <c r="E397" s="105" t="s">
        <v>1</v>
      </c>
      <c r="F397" s="106">
        <v>205</v>
      </c>
      <c r="G397" s="106"/>
      <c r="H397" s="106"/>
      <c r="I397" s="85"/>
      <c r="J397" s="85"/>
      <c r="K397" s="85"/>
      <c r="L397" s="86"/>
      <c r="N397" s="88"/>
    </row>
    <row r="398" spans="1:14" s="87" customFormat="1" ht="18">
      <c r="A398" s="89" t="s">
        <v>71</v>
      </c>
      <c r="B398" s="90">
        <v>420520</v>
      </c>
      <c r="C398" s="90" t="s">
        <v>958</v>
      </c>
      <c r="D398" s="104" t="s">
        <v>999</v>
      </c>
      <c r="E398" s="105" t="s">
        <v>136</v>
      </c>
      <c r="F398" s="106">
        <v>22</v>
      </c>
      <c r="G398" s="106"/>
      <c r="H398" s="106"/>
      <c r="I398" s="85"/>
      <c r="J398" s="85"/>
      <c r="K398" s="85"/>
      <c r="L398" s="86"/>
      <c r="N398" s="88"/>
    </row>
    <row r="399" spans="1:14" s="87" customFormat="1" ht="18">
      <c r="A399" s="89" t="s">
        <v>71</v>
      </c>
      <c r="B399" s="90">
        <v>420532</v>
      </c>
      <c r="C399" s="90" t="s">
        <v>959</v>
      </c>
      <c r="D399" s="104" t="s">
        <v>800</v>
      </c>
      <c r="E399" s="105" t="s">
        <v>136</v>
      </c>
      <c r="F399" s="106">
        <v>22</v>
      </c>
      <c r="G399" s="106"/>
      <c r="H399" s="106"/>
      <c r="I399" s="85"/>
      <c r="J399" s="85"/>
      <c r="K399" s="85"/>
      <c r="L399" s="86"/>
      <c r="N399" s="88"/>
    </row>
    <row r="400" spans="1:14" s="87" customFormat="1" ht="18">
      <c r="A400" s="89" t="s">
        <v>71</v>
      </c>
      <c r="B400" s="90">
        <v>380106</v>
      </c>
      <c r="C400" s="90" t="s">
        <v>960</v>
      </c>
      <c r="D400" s="104" t="s">
        <v>801</v>
      </c>
      <c r="E400" s="105" t="s">
        <v>1</v>
      </c>
      <c r="F400" s="106">
        <v>66</v>
      </c>
      <c r="G400" s="106"/>
      <c r="H400" s="106"/>
      <c r="I400" s="85"/>
      <c r="J400" s="85"/>
      <c r="K400" s="85"/>
      <c r="L400" s="86"/>
      <c r="N400" s="88"/>
    </row>
    <row r="401" spans="1:14" s="87" customFormat="1" ht="18">
      <c r="A401" s="89" t="s">
        <v>71</v>
      </c>
      <c r="B401" s="90">
        <v>422013</v>
      </c>
      <c r="C401" s="90" t="s">
        <v>961</v>
      </c>
      <c r="D401" s="104" t="s">
        <v>139</v>
      </c>
      <c r="E401" s="105" t="s">
        <v>122</v>
      </c>
      <c r="F401" s="106">
        <v>44</v>
      </c>
      <c r="G401" s="106"/>
      <c r="H401" s="106"/>
      <c r="I401" s="85"/>
      <c r="J401" s="85"/>
      <c r="K401" s="85"/>
      <c r="L401" s="86"/>
      <c r="N401" s="88"/>
    </row>
    <row r="402" spans="1:14" s="87" customFormat="1" ht="18">
      <c r="A402" s="89" t="s">
        <v>71</v>
      </c>
      <c r="B402" s="90">
        <v>391016</v>
      </c>
      <c r="C402" s="90" t="s">
        <v>962</v>
      </c>
      <c r="D402" s="104" t="s">
        <v>1151</v>
      </c>
      <c r="E402" s="105" t="s">
        <v>122</v>
      </c>
      <c r="F402" s="106">
        <v>19</v>
      </c>
      <c r="G402" s="106"/>
      <c r="H402" s="106"/>
      <c r="I402" s="85"/>
      <c r="J402" s="85"/>
      <c r="K402" s="85"/>
      <c r="L402" s="86"/>
      <c r="N402" s="88"/>
    </row>
    <row r="403" spans="1:14" s="87" customFormat="1" ht="36">
      <c r="A403" s="89" t="s">
        <v>71</v>
      </c>
      <c r="B403" s="90">
        <v>420538</v>
      </c>
      <c r="C403" s="90" t="s">
        <v>963</v>
      </c>
      <c r="D403" s="104" t="s">
        <v>140</v>
      </c>
      <c r="E403" s="105" t="s">
        <v>122</v>
      </c>
      <c r="F403" s="106">
        <v>1</v>
      </c>
      <c r="G403" s="106"/>
      <c r="H403" s="106"/>
      <c r="I403" s="85"/>
      <c r="J403" s="85"/>
      <c r="K403" s="85"/>
      <c r="L403" s="86"/>
      <c r="N403" s="88"/>
    </row>
    <row r="404" spans="1:14" s="87" customFormat="1" ht="18">
      <c r="A404" s="89"/>
      <c r="B404" s="90"/>
      <c r="C404" s="109" t="s">
        <v>964</v>
      </c>
      <c r="D404" s="108" t="s">
        <v>965</v>
      </c>
      <c r="E404" s="105"/>
      <c r="F404" s="106"/>
      <c r="G404" s="106"/>
      <c r="H404" s="106"/>
      <c r="I404" s="85"/>
      <c r="J404" s="85"/>
      <c r="K404" s="85"/>
      <c r="L404" s="86"/>
      <c r="N404" s="88"/>
    </row>
    <row r="405" spans="1:14" s="87" customFormat="1" ht="18">
      <c r="A405" s="89" t="s">
        <v>71</v>
      </c>
      <c r="B405" s="90" t="s">
        <v>537</v>
      </c>
      <c r="C405" s="90" t="s">
        <v>966</v>
      </c>
      <c r="D405" s="104" t="s">
        <v>967</v>
      </c>
      <c r="E405" s="105" t="s">
        <v>1</v>
      </c>
      <c r="F405" s="106">
        <v>230</v>
      </c>
      <c r="G405" s="106"/>
      <c r="H405" s="106"/>
      <c r="I405" s="85"/>
      <c r="J405" s="85"/>
      <c r="K405" s="85"/>
      <c r="L405" s="86"/>
      <c r="N405" s="88"/>
    </row>
    <row r="406" spans="1:14" s="87" customFormat="1" ht="18">
      <c r="A406" s="89" t="s">
        <v>71</v>
      </c>
      <c r="B406" s="90" t="s">
        <v>555</v>
      </c>
      <c r="C406" s="90" t="s">
        <v>968</v>
      </c>
      <c r="D406" s="104" t="s">
        <v>969</v>
      </c>
      <c r="E406" s="105" t="s">
        <v>1</v>
      </c>
      <c r="F406" s="106">
        <v>120</v>
      </c>
      <c r="G406" s="106"/>
      <c r="H406" s="106"/>
      <c r="I406" s="85"/>
      <c r="J406" s="85"/>
      <c r="K406" s="85"/>
      <c r="L406" s="86"/>
      <c r="N406" s="88"/>
    </row>
    <row r="407" spans="1:14" s="87" customFormat="1" ht="36">
      <c r="A407" s="89" t="s">
        <v>71</v>
      </c>
      <c r="B407" s="90" t="s">
        <v>970</v>
      </c>
      <c r="C407" s="90" t="s">
        <v>971</v>
      </c>
      <c r="D407" s="104" t="s">
        <v>770</v>
      </c>
      <c r="E407" s="105" t="s">
        <v>122</v>
      </c>
      <c r="F407" s="106">
        <v>20</v>
      </c>
      <c r="G407" s="106"/>
      <c r="H407" s="106"/>
      <c r="I407" s="85"/>
      <c r="J407" s="85"/>
      <c r="K407" s="85"/>
      <c r="L407" s="86"/>
      <c r="N407" s="88"/>
    </row>
    <row r="408" spans="1:14" s="87" customFormat="1" ht="36">
      <c r="A408" s="89" t="s">
        <v>71</v>
      </c>
      <c r="B408" s="90" t="s">
        <v>972</v>
      </c>
      <c r="C408" s="90" t="s">
        <v>973</v>
      </c>
      <c r="D408" s="104" t="s">
        <v>974</v>
      </c>
      <c r="E408" s="105" t="s">
        <v>122</v>
      </c>
      <c r="F408" s="106">
        <v>3</v>
      </c>
      <c r="G408" s="106"/>
      <c r="H408" s="106"/>
      <c r="I408" s="85"/>
      <c r="J408" s="85"/>
      <c r="K408" s="85"/>
      <c r="L408" s="86"/>
      <c r="N408" s="88"/>
    </row>
    <row r="409" spans="1:14" s="87" customFormat="1" ht="36">
      <c r="A409" s="89" t="s">
        <v>71</v>
      </c>
      <c r="B409" s="90">
        <v>400518</v>
      </c>
      <c r="C409" s="90" t="s">
        <v>975</v>
      </c>
      <c r="D409" s="104" t="s">
        <v>774</v>
      </c>
      <c r="E409" s="105" t="s">
        <v>122</v>
      </c>
      <c r="F409" s="106">
        <v>2</v>
      </c>
      <c r="G409" s="106"/>
      <c r="H409" s="106"/>
      <c r="I409" s="85"/>
      <c r="J409" s="85"/>
      <c r="K409" s="85"/>
      <c r="L409" s="86"/>
      <c r="N409" s="88"/>
    </row>
    <row r="410" spans="1:14" s="87" customFormat="1" ht="36">
      <c r="A410" s="89" t="s">
        <v>71</v>
      </c>
      <c r="B410" s="90">
        <v>400445</v>
      </c>
      <c r="C410" s="90" t="s">
        <v>976</v>
      </c>
      <c r="D410" s="104" t="s">
        <v>123</v>
      </c>
      <c r="E410" s="105" t="s">
        <v>122</v>
      </c>
      <c r="F410" s="106">
        <v>2</v>
      </c>
      <c r="G410" s="106"/>
      <c r="H410" s="106"/>
      <c r="I410" s="85"/>
      <c r="J410" s="85"/>
      <c r="K410" s="85"/>
      <c r="L410" s="86"/>
      <c r="N410" s="88"/>
    </row>
    <row r="411" spans="1:14" s="87" customFormat="1" ht="18">
      <c r="A411" s="89" t="s">
        <v>71</v>
      </c>
      <c r="B411" s="90">
        <v>402020</v>
      </c>
      <c r="C411" s="90" t="s">
        <v>977</v>
      </c>
      <c r="D411" s="104" t="s">
        <v>978</v>
      </c>
      <c r="E411" s="105" t="s">
        <v>122</v>
      </c>
      <c r="F411" s="106">
        <v>3</v>
      </c>
      <c r="G411" s="106"/>
      <c r="H411" s="106"/>
      <c r="I411" s="85"/>
      <c r="J411" s="85"/>
      <c r="K411" s="85"/>
      <c r="L411" s="86"/>
      <c r="N411" s="88"/>
    </row>
    <row r="412" spans="1:14" s="87" customFormat="1" ht="18">
      <c r="A412" s="89" t="s">
        <v>71</v>
      </c>
      <c r="B412" s="90" t="s">
        <v>979</v>
      </c>
      <c r="C412" s="90" t="s">
        <v>980</v>
      </c>
      <c r="D412" s="104" t="s">
        <v>768</v>
      </c>
      <c r="E412" s="105" t="s">
        <v>1</v>
      </c>
      <c r="F412" s="106">
        <v>50</v>
      </c>
      <c r="G412" s="106"/>
      <c r="H412" s="106"/>
      <c r="I412" s="85"/>
      <c r="J412" s="85"/>
      <c r="K412" s="85"/>
      <c r="L412" s="86"/>
      <c r="N412" s="88"/>
    </row>
    <row r="413" spans="1:14" s="87" customFormat="1" ht="18">
      <c r="A413" s="89"/>
      <c r="B413" s="90"/>
      <c r="C413" s="107" t="s">
        <v>981</v>
      </c>
      <c r="D413" s="108" t="s">
        <v>982</v>
      </c>
      <c r="E413" s="105"/>
      <c r="F413" s="106"/>
      <c r="G413" s="106"/>
      <c r="H413" s="106"/>
      <c r="I413" s="85"/>
      <c r="J413" s="85"/>
      <c r="K413" s="85"/>
      <c r="L413" s="86"/>
      <c r="N413" s="88"/>
    </row>
    <row r="414" spans="1:14" s="87" customFormat="1" ht="54">
      <c r="A414" s="89" t="s">
        <v>50</v>
      </c>
      <c r="B414" s="90" t="s">
        <v>578</v>
      </c>
      <c r="C414" s="90" t="s">
        <v>925</v>
      </c>
      <c r="D414" s="104" t="s">
        <v>926</v>
      </c>
      <c r="E414" s="105" t="s">
        <v>122</v>
      </c>
      <c r="F414" s="106">
        <v>1</v>
      </c>
      <c r="G414" s="106"/>
      <c r="H414" s="106"/>
      <c r="I414" s="85"/>
      <c r="J414" s="85"/>
      <c r="K414" s="85"/>
      <c r="L414" s="86"/>
      <c r="N414" s="88"/>
    </row>
    <row r="415" spans="1:14" s="87" customFormat="1" ht="18">
      <c r="A415" s="89"/>
      <c r="B415" s="90"/>
      <c r="C415" s="107" t="s">
        <v>983</v>
      </c>
      <c r="D415" s="108" t="s">
        <v>984</v>
      </c>
      <c r="E415" s="105"/>
      <c r="F415" s="106"/>
      <c r="G415" s="106"/>
      <c r="H415" s="106"/>
      <c r="I415" s="85"/>
      <c r="J415" s="85"/>
      <c r="K415" s="85"/>
      <c r="L415" s="86"/>
      <c r="N415" s="88"/>
    </row>
    <row r="416" spans="1:14" s="87" customFormat="1" ht="18">
      <c r="A416" s="89" t="s">
        <v>50</v>
      </c>
      <c r="B416" s="90"/>
      <c r="C416" s="90" t="s">
        <v>986</v>
      </c>
      <c r="D416" s="104" t="s">
        <v>1092</v>
      </c>
      <c r="E416" s="105" t="s">
        <v>122</v>
      </c>
      <c r="F416" s="106">
        <v>1</v>
      </c>
      <c r="G416" s="106"/>
      <c r="H416" s="106"/>
      <c r="I416" s="85"/>
      <c r="J416" s="85"/>
      <c r="K416" s="85"/>
      <c r="L416" s="86"/>
      <c r="N416" s="88"/>
    </row>
    <row r="417" spans="1:14" s="87" customFormat="1" ht="18">
      <c r="A417" s="89" t="s">
        <v>71</v>
      </c>
      <c r="B417" s="90" t="s">
        <v>985</v>
      </c>
      <c r="C417" s="90" t="s">
        <v>989</v>
      </c>
      <c r="D417" s="104" t="s">
        <v>987</v>
      </c>
      <c r="E417" s="105" t="s">
        <v>122</v>
      </c>
      <c r="F417" s="106">
        <v>6</v>
      </c>
      <c r="G417" s="106"/>
      <c r="H417" s="106"/>
      <c r="I417" s="85"/>
      <c r="J417" s="85"/>
      <c r="K417" s="85"/>
      <c r="L417" s="86"/>
      <c r="N417" s="88"/>
    </row>
    <row r="418" spans="1:14" s="87" customFormat="1" ht="18">
      <c r="A418" s="89" t="s">
        <v>71</v>
      </c>
      <c r="B418" s="90" t="s">
        <v>988</v>
      </c>
      <c r="C418" s="90" t="s">
        <v>992</v>
      </c>
      <c r="D418" s="104" t="s">
        <v>990</v>
      </c>
      <c r="E418" s="105" t="s">
        <v>122</v>
      </c>
      <c r="F418" s="106">
        <v>2</v>
      </c>
      <c r="G418" s="106"/>
      <c r="H418" s="106"/>
      <c r="I418" s="85"/>
      <c r="J418" s="85"/>
      <c r="K418" s="85"/>
      <c r="L418" s="86"/>
      <c r="N418" s="88"/>
    </row>
    <row r="419" spans="1:14" s="87" customFormat="1" ht="18">
      <c r="A419" s="89" t="s">
        <v>71</v>
      </c>
      <c r="B419" s="90" t="s">
        <v>991</v>
      </c>
      <c r="C419" s="90" t="s">
        <v>995</v>
      </c>
      <c r="D419" s="104" t="s">
        <v>993</v>
      </c>
      <c r="E419" s="105" t="s">
        <v>122</v>
      </c>
      <c r="F419" s="106">
        <v>2</v>
      </c>
      <c r="G419" s="106"/>
      <c r="H419" s="106"/>
      <c r="I419" s="85"/>
      <c r="J419" s="85"/>
      <c r="K419" s="85"/>
      <c r="L419" s="86"/>
      <c r="N419" s="88"/>
    </row>
    <row r="420" spans="1:14" s="87" customFormat="1" ht="36">
      <c r="A420" s="89" t="s">
        <v>71</v>
      </c>
      <c r="B420" s="90" t="s">
        <v>994</v>
      </c>
      <c r="C420" s="90" t="s">
        <v>998</v>
      </c>
      <c r="D420" s="104" t="s">
        <v>996</v>
      </c>
      <c r="E420" s="105" t="s">
        <v>122</v>
      </c>
      <c r="F420" s="106">
        <v>22</v>
      </c>
      <c r="G420" s="106"/>
      <c r="H420" s="106"/>
      <c r="I420" s="85"/>
      <c r="J420" s="85"/>
      <c r="K420" s="85"/>
      <c r="L420" s="86"/>
      <c r="N420" s="88"/>
    </row>
    <row r="421" spans="1:14" s="87" customFormat="1" ht="18">
      <c r="A421" s="89" t="s">
        <v>71</v>
      </c>
      <c r="B421" s="90" t="s">
        <v>997</v>
      </c>
      <c r="C421" s="90" t="s">
        <v>1001</v>
      </c>
      <c r="D421" s="104" t="s">
        <v>999</v>
      </c>
      <c r="E421" s="105" t="s">
        <v>122</v>
      </c>
      <c r="F421" s="106">
        <v>6</v>
      </c>
      <c r="G421" s="106"/>
      <c r="H421" s="106"/>
      <c r="I421" s="85"/>
      <c r="J421" s="85"/>
      <c r="K421" s="85"/>
      <c r="L421" s="86"/>
      <c r="N421" s="88"/>
    </row>
    <row r="422" spans="1:14" s="87" customFormat="1" ht="36">
      <c r="A422" s="89" t="s">
        <v>71</v>
      </c>
      <c r="B422" s="90" t="s">
        <v>1000</v>
      </c>
      <c r="C422" s="90" t="s">
        <v>1003</v>
      </c>
      <c r="D422" s="104" t="s">
        <v>1088</v>
      </c>
      <c r="E422" s="105" t="s">
        <v>1</v>
      </c>
      <c r="F422" s="106">
        <v>6</v>
      </c>
      <c r="G422" s="106"/>
      <c r="H422" s="106"/>
      <c r="I422" s="85"/>
      <c r="J422" s="85"/>
      <c r="K422" s="85"/>
      <c r="L422" s="86"/>
      <c r="N422" s="88"/>
    </row>
    <row r="423" spans="1:14" s="87" customFormat="1" ht="36">
      <c r="A423" s="89" t="s">
        <v>71</v>
      </c>
      <c r="B423" s="90" t="s">
        <v>1002</v>
      </c>
      <c r="C423" s="90" t="s">
        <v>1005</v>
      </c>
      <c r="D423" s="104" t="s">
        <v>1004</v>
      </c>
      <c r="E423" s="105" t="s">
        <v>122</v>
      </c>
      <c r="F423" s="106">
        <v>2</v>
      </c>
      <c r="G423" s="106"/>
      <c r="H423" s="106"/>
      <c r="I423" s="85"/>
      <c r="J423" s="85"/>
      <c r="K423" s="85"/>
      <c r="L423" s="86"/>
      <c r="N423" s="88"/>
    </row>
    <row r="424" spans="1:14" s="87" customFormat="1" ht="18">
      <c r="A424" s="89" t="s">
        <v>71</v>
      </c>
      <c r="B424" s="90">
        <v>390407</v>
      </c>
      <c r="C424" s="90" t="s">
        <v>1006</v>
      </c>
      <c r="D424" s="104" t="s">
        <v>1275</v>
      </c>
      <c r="E424" s="105" t="s">
        <v>1</v>
      </c>
      <c r="F424" s="106">
        <v>60</v>
      </c>
      <c r="G424" s="106"/>
      <c r="H424" s="106"/>
      <c r="I424" s="85"/>
      <c r="J424" s="85"/>
      <c r="K424" s="85"/>
      <c r="L424" s="86"/>
      <c r="N424" s="88"/>
    </row>
    <row r="425" spans="1:14" s="87" customFormat="1" ht="18">
      <c r="A425" s="89" t="s">
        <v>71</v>
      </c>
      <c r="B425" s="90">
        <v>390408</v>
      </c>
      <c r="C425" s="90" t="s">
        <v>1008</v>
      </c>
      <c r="D425" s="104" t="s">
        <v>1274</v>
      </c>
      <c r="E425" s="105" t="s">
        <v>1</v>
      </c>
      <c r="F425" s="106">
        <v>38</v>
      </c>
      <c r="G425" s="106"/>
      <c r="H425" s="106"/>
      <c r="I425" s="85"/>
      <c r="J425" s="85"/>
      <c r="K425" s="85"/>
      <c r="L425" s="86"/>
      <c r="N425" s="88"/>
    </row>
    <row r="426" spans="1:14" s="87" customFormat="1" ht="36">
      <c r="A426" s="89" t="s">
        <v>71</v>
      </c>
      <c r="B426" s="90" t="s">
        <v>1007</v>
      </c>
      <c r="C426" s="90" t="s">
        <v>927</v>
      </c>
      <c r="D426" s="104" t="s">
        <v>1009</v>
      </c>
      <c r="E426" s="105" t="s">
        <v>122</v>
      </c>
      <c r="F426" s="106">
        <v>14</v>
      </c>
      <c r="G426" s="106"/>
      <c r="H426" s="106"/>
      <c r="I426" s="85"/>
      <c r="J426" s="85"/>
      <c r="K426" s="85"/>
      <c r="L426" s="86"/>
      <c r="N426" s="88"/>
    </row>
    <row r="427" spans="1:14" s="87" customFormat="1" ht="18">
      <c r="A427" s="89" t="s">
        <v>50</v>
      </c>
      <c r="B427" s="90" t="s">
        <v>578</v>
      </c>
      <c r="C427" s="90" t="s">
        <v>1013</v>
      </c>
      <c r="D427" s="104" t="s">
        <v>1010</v>
      </c>
      <c r="E427" s="105" t="s">
        <v>122</v>
      </c>
      <c r="F427" s="106">
        <v>1</v>
      </c>
      <c r="G427" s="106"/>
      <c r="H427" s="106"/>
      <c r="I427" s="85"/>
      <c r="J427" s="85"/>
      <c r="K427" s="85"/>
      <c r="L427" s="86"/>
      <c r="N427" s="88"/>
    </row>
    <row r="428" spans="1:14" s="87" customFormat="1" ht="18">
      <c r="A428" s="89"/>
      <c r="B428" s="90"/>
      <c r="C428" s="90"/>
      <c r="D428" s="108" t="s">
        <v>1011</v>
      </c>
      <c r="E428" s="109"/>
      <c r="F428" s="90"/>
      <c r="G428" s="93"/>
      <c r="H428" s="93"/>
      <c r="I428" s="85"/>
      <c r="J428" s="85"/>
      <c r="K428" s="85"/>
      <c r="L428" s="86"/>
      <c r="N428" s="88"/>
    </row>
    <row r="429" spans="1:14" s="87" customFormat="1" ht="36">
      <c r="A429" s="89" t="s">
        <v>71</v>
      </c>
      <c r="B429" s="90" t="s">
        <v>1012</v>
      </c>
      <c r="C429" s="90" t="s">
        <v>1016</v>
      </c>
      <c r="D429" s="104" t="s">
        <v>1014</v>
      </c>
      <c r="E429" s="105" t="s">
        <v>122</v>
      </c>
      <c r="F429" s="106">
        <v>12</v>
      </c>
      <c r="G429" s="106"/>
      <c r="H429" s="106"/>
      <c r="I429" s="85"/>
      <c r="J429" s="85"/>
      <c r="K429" s="85"/>
      <c r="L429" s="86"/>
      <c r="N429" s="88"/>
    </row>
    <row r="430" spans="1:14" s="87" customFormat="1" ht="18">
      <c r="A430" s="89"/>
      <c r="B430" s="90"/>
      <c r="C430" s="90"/>
      <c r="D430" s="108" t="s">
        <v>1015</v>
      </c>
      <c r="E430" s="105"/>
      <c r="F430" s="106"/>
      <c r="G430" s="106"/>
      <c r="H430" s="106"/>
      <c r="I430" s="85"/>
      <c r="J430" s="85"/>
      <c r="K430" s="85"/>
      <c r="L430" s="86"/>
      <c r="N430" s="88"/>
    </row>
    <row r="431" spans="1:14" s="87" customFormat="1" ht="18">
      <c r="A431" s="89" t="s">
        <v>71</v>
      </c>
      <c r="B431" s="90" t="s">
        <v>991</v>
      </c>
      <c r="C431" s="90" t="s">
        <v>1019</v>
      </c>
      <c r="D431" s="104" t="s">
        <v>1017</v>
      </c>
      <c r="E431" s="105" t="s">
        <v>122</v>
      </c>
      <c r="F431" s="106">
        <v>9</v>
      </c>
      <c r="G431" s="106"/>
      <c r="H431" s="106"/>
      <c r="I431" s="85"/>
      <c r="J431" s="85"/>
      <c r="K431" s="85"/>
      <c r="L431" s="86"/>
      <c r="N431" s="88"/>
    </row>
    <row r="432" spans="1:14" s="87" customFormat="1" ht="18">
      <c r="A432" s="89" t="s">
        <v>71</v>
      </c>
      <c r="B432" s="90" t="s">
        <v>1018</v>
      </c>
      <c r="C432" s="90" t="s">
        <v>1021</v>
      </c>
      <c r="D432" s="104" t="s">
        <v>1020</v>
      </c>
      <c r="E432" s="105" t="s">
        <v>1</v>
      </c>
      <c r="F432" s="106">
        <v>30</v>
      </c>
      <c r="G432" s="106"/>
      <c r="H432" s="106"/>
      <c r="I432" s="85"/>
      <c r="J432" s="85"/>
      <c r="K432" s="85"/>
      <c r="L432" s="86"/>
      <c r="N432" s="88"/>
    </row>
    <row r="433" spans="1:14" s="87" customFormat="1" ht="18">
      <c r="A433" s="89" t="s">
        <v>71</v>
      </c>
      <c r="B433" s="90" t="s">
        <v>548</v>
      </c>
      <c r="C433" s="90" t="s">
        <v>1201</v>
      </c>
      <c r="D433" s="104" t="s">
        <v>1022</v>
      </c>
      <c r="E433" s="105" t="s">
        <v>122</v>
      </c>
      <c r="F433" s="106">
        <v>3</v>
      </c>
      <c r="G433" s="106"/>
      <c r="H433" s="106"/>
      <c r="I433" s="85"/>
      <c r="J433" s="85"/>
      <c r="K433" s="85"/>
      <c r="L433" s="86"/>
      <c r="N433" s="88"/>
    </row>
    <row r="434" spans="1:14" s="87" customFormat="1" ht="18">
      <c r="A434" s="89"/>
      <c r="B434" s="90"/>
      <c r="C434" s="90"/>
      <c r="D434" s="111" t="s">
        <v>24</v>
      </c>
      <c r="E434" s="112"/>
      <c r="F434" s="112"/>
      <c r="G434" s="93"/>
      <c r="H434" s="93"/>
      <c r="I434" s="98"/>
      <c r="J434" s="98"/>
      <c r="K434" s="98"/>
      <c r="L434" s="94"/>
      <c r="N434" s="88"/>
    </row>
    <row r="435" spans="1:14" s="87" customFormat="1" ht="18">
      <c r="A435" s="89"/>
      <c r="B435" s="82"/>
      <c r="C435" s="95" t="s">
        <v>183</v>
      </c>
      <c r="D435" s="96" t="s">
        <v>163</v>
      </c>
      <c r="E435" s="97"/>
      <c r="F435" s="97"/>
      <c r="G435" s="93"/>
      <c r="H435" s="93"/>
      <c r="I435" s="93"/>
      <c r="J435" s="93"/>
      <c r="K435" s="93"/>
      <c r="L435" s="93"/>
      <c r="N435" s="52"/>
    </row>
    <row r="436" spans="1:14" s="87" customFormat="1" ht="18">
      <c r="A436" s="89"/>
      <c r="B436" s="82"/>
      <c r="C436" s="95" t="s">
        <v>396</v>
      </c>
      <c r="D436" s="96" t="s">
        <v>164</v>
      </c>
      <c r="E436" s="97"/>
      <c r="F436" s="97"/>
      <c r="G436" s="93"/>
      <c r="H436" s="93"/>
      <c r="I436" s="93"/>
      <c r="J436" s="93"/>
      <c r="K436" s="93"/>
      <c r="L436" s="93"/>
      <c r="N436" s="52"/>
    </row>
    <row r="437" spans="1:14" s="87" customFormat="1" ht="144">
      <c r="A437" s="81" t="s">
        <v>50</v>
      </c>
      <c r="B437" s="82"/>
      <c r="C437" s="82" t="s">
        <v>204</v>
      </c>
      <c r="D437" s="83" t="s">
        <v>1042</v>
      </c>
      <c r="E437" s="84" t="s">
        <v>122</v>
      </c>
      <c r="F437" s="85">
        <v>1</v>
      </c>
      <c r="G437" s="85"/>
      <c r="H437" s="85"/>
      <c r="I437" s="85"/>
      <c r="J437" s="85"/>
      <c r="K437" s="85"/>
      <c r="L437" s="86"/>
      <c r="N437" s="88"/>
    </row>
    <row r="438" spans="1:14" s="87" customFormat="1" ht="144">
      <c r="A438" s="81" t="s">
        <v>50</v>
      </c>
      <c r="B438" s="82"/>
      <c r="C438" s="82" t="s">
        <v>205</v>
      </c>
      <c r="D438" s="83" t="s">
        <v>1043</v>
      </c>
      <c r="E438" s="84" t="s">
        <v>122</v>
      </c>
      <c r="F438" s="85">
        <v>1</v>
      </c>
      <c r="G438" s="85"/>
      <c r="H438" s="85"/>
      <c r="I438" s="85"/>
      <c r="J438" s="85"/>
      <c r="K438" s="85"/>
      <c r="L438" s="86"/>
      <c r="N438" s="88"/>
    </row>
    <row r="439" spans="1:14" s="87" customFormat="1" ht="144">
      <c r="A439" s="81" t="s">
        <v>50</v>
      </c>
      <c r="B439" s="82"/>
      <c r="C439" s="82" t="s">
        <v>206</v>
      </c>
      <c r="D439" s="83" t="s">
        <v>1167</v>
      </c>
      <c r="E439" s="84" t="s">
        <v>122</v>
      </c>
      <c r="F439" s="85">
        <v>1</v>
      </c>
      <c r="G439" s="85"/>
      <c r="H439" s="85"/>
      <c r="I439" s="85"/>
      <c r="J439" s="85"/>
      <c r="K439" s="85"/>
      <c r="L439" s="86"/>
      <c r="N439" s="88"/>
    </row>
    <row r="440" spans="1:14" s="87" customFormat="1" ht="162">
      <c r="A440" s="81" t="s">
        <v>50</v>
      </c>
      <c r="B440" s="82"/>
      <c r="C440" s="82" t="s">
        <v>207</v>
      </c>
      <c r="D440" s="83" t="s">
        <v>1044</v>
      </c>
      <c r="E440" s="84" t="s">
        <v>699</v>
      </c>
      <c r="F440" s="85">
        <v>1</v>
      </c>
      <c r="G440" s="85"/>
      <c r="H440" s="85"/>
      <c r="I440" s="85"/>
      <c r="J440" s="85"/>
      <c r="K440" s="85"/>
      <c r="L440" s="86"/>
      <c r="N440" s="88"/>
    </row>
    <row r="441" spans="1:14" s="87" customFormat="1" ht="36">
      <c r="A441" s="81" t="s">
        <v>50</v>
      </c>
      <c r="B441" s="82"/>
      <c r="C441" s="82" t="s">
        <v>208</v>
      </c>
      <c r="D441" s="83" t="s">
        <v>1168</v>
      </c>
      <c r="E441" s="84" t="s">
        <v>122</v>
      </c>
      <c r="F441" s="85">
        <v>1</v>
      </c>
      <c r="G441" s="85"/>
      <c r="H441" s="85"/>
      <c r="I441" s="85"/>
      <c r="J441" s="85"/>
      <c r="K441" s="85"/>
      <c r="L441" s="86"/>
      <c r="N441" s="88"/>
    </row>
    <row r="442" spans="1:14" s="87" customFormat="1" ht="36">
      <c r="A442" s="81" t="s">
        <v>50</v>
      </c>
      <c r="B442" s="82"/>
      <c r="C442" s="82" t="s">
        <v>397</v>
      </c>
      <c r="D442" s="83" t="s">
        <v>1169</v>
      </c>
      <c r="E442" s="84" t="s">
        <v>122</v>
      </c>
      <c r="F442" s="85">
        <v>9</v>
      </c>
      <c r="G442" s="85"/>
      <c r="H442" s="85"/>
      <c r="I442" s="85"/>
      <c r="J442" s="85"/>
      <c r="K442" s="85"/>
      <c r="L442" s="86"/>
      <c r="N442" s="88"/>
    </row>
    <row r="443" spans="1:14" s="87" customFormat="1" ht="36">
      <c r="A443" s="81" t="s">
        <v>50</v>
      </c>
      <c r="B443" s="82"/>
      <c r="C443" s="82" t="s">
        <v>209</v>
      </c>
      <c r="D443" s="83" t="s">
        <v>1170</v>
      </c>
      <c r="E443" s="84" t="s">
        <v>122</v>
      </c>
      <c r="F443" s="85">
        <v>8</v>
      </c>
      <c r="G443" s="85"/>
      <c r="H443" s="85"/>
      <c r="I443" s="85"/>
      <c r="J443" s="85"/>
      <c r="K443" s="85"/>
      <c r="L443" s="86"/>
      <c r="N443" s="88"/>
    </row>
    <row r="444" spans="1:14" s="87" customFormat="1" ht="36">
      <c r="A444" s="81" t="s">
        <v>50</v>
      </c>
      <c r="B444" s="82"/>
      <c r="C444" s="82" t="s">
        <v>210</v>
      </c>
      <c r="D444" s="83" t="s">
        <v>1171</v>
      </c>
      <c r="E444" s="84" t="s">
        <v>122</v>
      </c>
      <c r="F444" s="85">
        <v>2</v>
      </c>
      <c r="G444" s="85"/>
      <c r="H444" s="85"/>
      <c r="I444" s="85"/>
      <c r="J444" s="85"/>
      <c r="K444" s="85"/>
      <c r="L444" s="86"/>
      <c r="N444" s="88"/>
    </row>
    <row r="445" spans="1:14" s="87" customFormat="1" ht="36">
      <c r="A445" s="81" t="s">
        <v>50</v>
      </c>
      <c r="B445" s="82"/>
      <c r="C445" s="82" t="s">
        <v>398</v>
      </c>
      <c r="D445" s="83" t="s">
        <v>1172</v>
      </c>
      <c r="E445" s="84" t="s">
        <v>122</v>
      </c>
      <c r="F445" s="85">
        <v>1</v>
      </c>
      <c r="G445" s="85"/>
      <c r="H445" s="85"/>
      <c r="I445" s="85"/>
      <c r="J445" s="85"/>
      <c r="K445" s="85"/>
      <c r="L445" s="86"/>
      <c r="N445" s="88"/>
    </row>
    <row r="446" spans="1:14" s="87" customFormat="1" ht="36">
      <c r="A446" s="81" t="s">
        <v>50</v>
      </c>
      <c r="B446" s="82"/>
      <c r="C446" s="82" t="s">
        <v>211</v>
      </c>
      <c r="D446" s="83" t="s">
        <v>1173</v>
      </c>
      <c r="E446" s="84" t="s">
        <v>122</v>
      </c>
      <c r="F446" s="85">
        <v>1</v>
      </c>
      <c r="G446" s="85"/>
      <c r="H446" s="85"/>
      <c r="I446" s="85"/>
      <c r="J446" s="85"/>
      <c r="K446" s="85"/>
      <c r="L446" s="86"/>
      <c r="N446" s="88"/>
    </row>
    <row r="447" spans="1:14" s="87" customFormat="1" ht="36">
      <c r="A447" s="81" t="s">
        <v>50</v>
      </c>
      <c r="B447" s="82"/>
      <c r="C447" s="82" t="s">
        <v>212</v>
      </c>
      <c r="D447" s="83" t="s">
        <v>1174</v>
      </c>
      <c r="E447" s="84" t="s">
        <v>122</v>
      </c>
      <c r="F447" s="85">
        <v>1</v>
      </c>
      <c r="G447" s="85"/>
      <c r="H447" s="85"/>
      <c r="I447" s="85"/>
      <c r="J447" s="85"/>
      <c r="K447" s="85"/>
      <c r="L447" s="86"/>
      <c r="N447" s="88"/>
    </row>
    <row r="448" spans="1:14" s="87" customFormat="1" ht="36">
      <c r="A448" s="81" t="s">
        <v>50</v>
      </c>
      <c r="B448" s="82"/>
      <c r="C448" s="82" t="s">
        <v>399</v>
      </c>
      <c r="D448" s="83" t="s">
        <v>1175</v>
      </c>
      <c r="E448" s="84" t="s">
        <v>122</v>
      </c>
      <c r="F448" s="85">
        <v>1</v>
      </c>
      <c r="G448" s="85"/>
      <c r="H448" s="85"/>
      <c r="I448" s="85"/>
      <c r="J448" s="85"/>
      <c r="K448" s="85"/>
      <c r="L448" s="86"/>
      <c r="N448" s="88"/>
    </row>
    <row r="449" spans="1:14" s="87" customFormat="1" ht="36">
      <c r="A449" s="81" t="s">
        <v>50</v>
      </c>
      <c r="B449" s="82"/>
      <c r="C449" s="82" t="s">
        <v>400</v>
      </c>
      <c r="D449" s="83" t="s">
        <v>1176</v>
      </c>
      <c r="E449" s="84" t="s">
        <v>122</v>
      </c>
      <c r="F449" s="85">
        <v>1</v>
      </c>
      <c r="G449" s="85"/>
      <c r="H449" s="85"/>
      <c r="I449" s="85"/>
      <c r="J449" s="85"/>
      <c r="K449" s="85"/>
      <c r="L449" s="86"/>
      <c r="N449" s="88"/>
    </row>
    <row r="450" spans="1:14" s="87" customFormat="1" ht="36">
      <c r="A450" s="81" t="s">
        <v>50</v>
      </c>
      <c r="B450" s="82"/>
      <c r="C450" s="82" t="s">
        <v>401</v>
      </c>
      <c r="D450" s="83" t="s">
        <v>1177</v>
      </c>
      <c r="E450" s="84" t="s">
        <v>122</v>
      </c>
      <c r="F450" s="85">
        <v>1</v>
      </c>
      <c r="G450" s="85"/>
      <c r="H450" s="85"/>
      <c r="I450" s="85"/>
      <c r="J450" s="85"/>
      <c r="K450" s="85"/>
      <c r="L450" s="86"/>
      <c r="N450" s="88"/>
    </row>
    <row r="451" spans="1:14" s="87" customFormat="1" ht="18">
      <c r="A451" s="89"/>
      <c r="B451" s="82"/>
      <c r="C451" s="95" t="s">
        <v>402</v>
      </c>
      <c r="D451" s="96" t="s">
        <v>698</v>
      </c>
      <c r="E451" s="97"/>
      <c r="F451" s="97"/>
      <c r="G451" s="93"/>
      <c r="H451" s="93"/>
      <c r="I451" s="85"/>
      <c r="J451" s="85"/>
      <c r="K451" s="85"/>
      <c r="L451" s="86"/>
      <c r="N451" s="52"/>
    </row>
    <row r="452" spans="1:14" s="87" customFormat="1" ht="18">
      <c r="A452" s="81" t="s">
        <v>50</v>
      </c>
      <c r="B452" s="82"/>
      <c r="C452" s="82" t="s">
        <v>403</v>
      </c>
      <c r="D452" s="83" t="s">
        <v>1045</v>
      </c>
      <c r="E452" s="84" t="s">
        <v>122</v>
      </c>
      <c r="F452" s="85">
        <v>7</v>
      </c>
      <c r="G452" s="85"/>
      <c r="H452" s="85"/>
      <c r="I452" s="85"/>
      <c r="J452" s="85"/>
      <c r="K452" s="85"/>
      <c r="L452" s="86"/>
      <c r="N452" s="88"/>
    </row>
    <row r="453" spans="1:14" s="87" customFormat="1" ht="18">
      <c r="A453" s="81" t="s">
        <v>50</v>
      </c>
      <c r="B453" s="82"/>
      <c r="C453" s="82" t="s">
        <v>404</v>
      </c>
      <c r="D453" s="83" t="s">
        <v>704</v>
      </c>
      <c r="E453" s="84" t="s">
        <v>122</v>
      </c>
      <c r="F453" s="85">
        <v>7</v>
      </c>
      <c r="G453" s="85"/>
      <c r="H453" s="85"/>
      <c r="I453" s="85"/>
      <c r="J453" s="85"/>
      <c r="K453" s="85"/>
      <c r="L453" s="86"/>
      <c r="N453" s="88"/>
    </row>
    <row r="454" spans="1:14" s="87" customFormat="1" ht="18">
      <c r="A454" s="81" t="s">
        <v>50</v>
      </c>
      <c r="B454" s="82"/>
      <c r="C454" s="82" t="s">
        <v>405</v>
      </c>
      <c r="D454" s="83" t="s">
        <v>1046</v>
      </c>
      <c r="E454" s="84" t="s">
        <v>122</v>
      </c>
      <c r="F454" s="85">
        <v>4</v>
      </c>
      <c r="G454" s="85"/>
      <c r="H454" s="85"/>
      <c r="I454" s="85"/>
      <c r="J454" s="85"/>
      <c r="K454" s="85"/>
      <c r="L454" s="86"/>
      <c r="N454" s="88"/>
    </row>
    <row r="455" spans="1:14" s="87" customFormat="1" ht="18">
      <c r="A455" s="81" t="s">
        <v>50</v>
      </c>
      <c r="B455" s="82"/>
      <c r="C455" s="82" t="s">
        <v>406</v>
      </c>
      <c r="D455" s="83" t="s">
        <v>705</v>
      </c>
      <c r="E455" s="84" t="s">
        <v>122</v>
      </c>
      <c r="F455" s="85">
        <v>9</v>
      </c>
      <c r="G455" s="85"/>
      <c r="H455" s="85"/>
      <c r="I455" s="85"/>
      <c r="J455" s="85"/>
      <c r="K455" s="85"/>
      <c r="L455" s="86"/>
      <c r="N455" s="88"/>
    </row>
    <row r="456" spans="1:14" s="87" customFormat="1" ht="18">
      <c r="A456" s="81" t="s">
        <v>50</v>
      </c>
      <c r="B456" s="82"/>
      <c r="C456" s="82" t="s">
        <v>203</v>
      </c>
      <c r="D456" s="83" t="s">
        <v>706</v>
      </c>
      <c r="E456" s="84" t="s">
        <v>122</v>
      </c>
      <c r="F456" s="85">
        <v>7</v>
      </c>
      <c r="G456" s="85"/>
      <c r="H456" s="85"/>
      <c r="I456" s="85"/>
      <c r="J456" s="85"/>
      <c r="K456" s="85"/>
      <c r="L456" s="86"/>
      <c r="N456" s="88"/>
    </row>
    <row r="457" spans="1:14" s="87" customFormat="1" ht="36">
      <c r="A457" s="81" t="s">
        <v>50</v>
      </c>
      <c r="B457" s="82"/>
      <c r="C457" s="82" t="s">
        <v>407</v>
      </c>
      <c r="D457" s="83" t="s">
        <v>1047</v>
      </c>
      <c r="E457" s="84" t="s">
        <v>122</v>
      </c>
      <c r="F457" s="85">
        <v>23</v>
      </c>
      <c r="G457" s="85"/>
      <c r="H457" s="85"/>
      <c r="I457" s="85"/>
      <c r="J457" s="85"/>
      <c r="K457" s="85"/>
      <c r="L457" s="86"/>
      <c r="N457" s="88"/>
    </row>
    <row r="458" spans="1:14" s="87" customFormat="1" ht="18">
      <c r="A458" s="81" t="s">
        <v>50</v>
      </c>
      <c r="B458" s="82"/>
      <c r="C458" s="82" t="s">
        <v>408</v>
      </c>
      <c r="D458" s="83" t="s">
        <v>1048</v>
      </c>
      <c r="E458" s="84" t="s">
        <v>122</v>
      </c>
      <c r="F458" s="85">
        <v>6</v>
      </c>
      <c r="G458" s="85"/>
      <c r="H458" s="85"/>
      <c r="I458" s="85"/>
      <c r="J458" s="85"/>
      <c r="K458" s="85"/>
      <c r="L458" s="86"/>
      <c r="N458" s="88"/>
    </row>
    <row r="459" spans="1:14" s="87" customFormat="1" ht="18">
      <c r="A459" s="81" t="s">
        <v>50</v>
      </c>
      <c r="B459" s="82"/>
      <c r="C459" s="82" t="s">
        <v>409</v>
      </c>
      <c r="D459" s="83" t="s">
        <v>1049</v>
      </c>
      <c r="E459" s="84" t="s">
        <v>122</v>
      </c>
      <c r="F459" s="85">
        <v>6</v>
      </c>
      <c r="G459" s="85"/>
      <c r="H459" s="85"/>
      <c r="I459" s="85"/>
      <c r="J459" s="85"/>
      <c r="K459" s="85"/>
      <c r="L459" s="86"/>
      <c r="N459" s="88"/>
    </row>
    <row r="460" spans="1:14" s="87" customFormat="1" ht="18">
      <c r="A460" s="81" t="s">
        <v>50</v>
      </c>
      <c r="B460" s="82"/>
      <c r="C460" s="82" t="s">
        <v>410</v>
      </c>
      <c r="D460" s="83" t="s">
        <v>1178</v>
      </c>
      <c r="E460" s="84" t="s">
        <v>122</v>
      </c>
      <c r="F460" s="85">
        <v>3</v>
      </c>
      <c r="G460" s="85"/>
      <c r="H460" s="85"/>
      <c r="I460" s="85"/>
      <c r="J460" s="85"/>
      <c r="K460" s="85"/>
      <c r="L460" s="86"/>
      <c r="N460" s="88"/>
    </row>
    <row r="461" spans="1:14" s="87" customFormat="1" ht="18">
      <c r="A461" s="81" t="s">
        <v>50</v>
      </c>
      <c r="B461" s="82"/>
      <c r="C461" s="82" t="s">
        <v>411</v>
      </c>
      <c r="D461" s="83" t="s">
        <v>1179</v>
      </c>
      <c r="E461" s="84" t="s">
        <v>122</v>
      </c>
      <c r="F461" s="85">
        <v>1</v>
      </c>
      <c r="G461" s="85"/>
      <c r="H461" s="85"/>
      <c r="I461" s="85"/>
      <c r="J461" s="85"/>
      <c r="K461" s="85"/>
      <c r="L461" s="86"/>
      <c r="N461" s="88"/>
    </row>
    <row r="462" spans="1:14" s="87" customFormat="1" ht="18">
      <c r="A462" s="81" t="s">
        <v>50</v>
      </c>
      <c r="B462" s="82"/>
      <c r="C462" s="82" t="s">
        <v>412</v>
      </c>
      <c r="D462" s="83" t="s">
        <v>1180</v>
      </c>
      <c r="E462" s="84" t="s">
        <v>122</v>
      </c>
      <c r="F462" s="85">
        <v>5</v>
      </c>
      <c r="G462" s="85"/>
      <c r="H462" s="85"/>
      <c r="I462" s="85"/>
      <c r="J462" s="85"/>
      <c r="K462" s="85"/>
      <c r="L462" s="86"/>
      <c r="N462" s="88"/>
    </row>
    <row r="463" spans="1:14" s="87" customFormat="1" ht="18">
      <c r="A463" s="81" t="s">
        <v>50</v>
      </c>
      <c r="B463" s="82"/>
      <c r="C463" s="82" t="s">
        <v>413</v>
      </c>
      <c r="D463" s="83" t="s">
        <v>1181</v>
      </c>
      <c r="E463" s="84" t="s">
        <v>122</v>
      </c>
      <c r="F463" s="85">
        <v>9</v>
      </c>
      <c r="G463" s="85"/>
      <c r="H463" s="85"/>
      <c r="I463" s="85"/>
      <c r="J463" s="85"/>
      <c r="K463" s="85"/>
      <c r="L463" s="86"/>
      <c r="N463" s="88"/>
    </row>
    <row r="464" spans="1:14" s="87" customFormat="1" ht="18">
      <c r="A464" s="81" t="s">
        <v>50</v>
      </c>
      <c r="B464" s="82"/>
      <c r="C464" s="82" t="s">
        <v>414</v>
      </c>
      <c r="D464" s="83" t="s">
        <v>1050</v>
      </c>
      <c r="E464" s="84" t="s">
        <v>122</v>
      </c>
      <c r="F464" s="85">
        <v>1</v>
      </c>
      <c r="G464" s="85"/>
      <c r="H464" s="85"/>
      <c r="I464" s="85"/>
      <c r="J464" s="85"/>
      <c r="K464" s="85"/>
      <c r="L464" s="86"/>
      <c r="N464" s="88"/>
    </row>
    <row r="465" spans="1:14" s="87" customFormat="1" ht="18">
      <c r="A465" s="81" t="s">
        <v>50</v>
      </c>
      <c r="B465" s="82"/>
      <c r="C465" s="82" t="s">
        <v>415</v>
      </c>
      <c r="D465" s="83" t="s">
        <v>1051</v>
      </c>
      <c r="E465" s="84" t="s">
        <v>122</v>
      </c>
      <c r="F465" s="85">
        <v>1</v>
      </c>
      <c r="G465" s="85"/>
      <c r="H465" s="85"/>
      <c r="I465" s="85"/>
      <c r="J465" s="85"/>
      <c r="K465" s="85"/>
      <c r="L465" s="86"/>
      <c r="N465" s="88"/>
    </row>
    <row r="466" spans="1:14" s="87" customFormat="1" ht="18">
      <c r="A466" s="81" t="s">
        <v>50</v>
      </c>
      <c r="B466" s="82"/>
      <c r="C466" s="82" t="s">
        <v>416</v>
      </c>
      <c r="D466" s="83" t="s">
        <v>1052</v>
      </c>
      <c r="E466" s="84" t="s">
        <v>122</v>
      </c>
      <c r="F466" s="85">
        <v>2</v>
      </c>
      <c r="G466" s="85"/>
      <c r="H466" s="85"/>
      <c r="I466" s="85"/>
      <c r="J466" s="85"/>
      <c r="K466" s="85"/>
      <c r="L466" s="86"/>
      <c r="N466" s="88"/>
    </row>
    <row r="467" spans="1:14" s="87" customFormat="1" ht="18">
      <c r="A467" s="81" t="s">
        <v>50</v>
      </c>
      <c r="B467" s="82"/>
      <c r="C467" s="82" t="s">
        <v>417</v>
      </c>
      <c r="D467" s="83" t="s">
        <v>479</v>
      </c>
      <c r="E467" s="84" t="s">
        <v>122</v>
      </c>
      <c r="F467" s="85">
        <v>1</v>
      </c>
      <c r="G467" s="85"/>
      <c r="H467" s="85"/>
      <c r="I467" s="85"/>
      <c r="J467" s="85"/>
      <c r="K467" s="85"/>
      <c r="L467" s="86"/>
      <c r="N467" s="88"/>
    </row>
    <row r="468" spans="1:14" s="87" customFormat="1" ht="18">
      <c r="A468" s="81" t="s">
        <v>50</v>
      </c>
      <c r="B468" s="82"/>
      <c r="C468" s="82" t="s">
        <v>418</v>
      </c>
      <c r="D468" s="83" t="s">
        <v>1053</v>
      </c>
      <c r="E468" s="84" t="s">
        <v>122</v>
      </c>
      <c r="F468" s="85">
        <v>7</v>
      </c>
      <c r="G468" s="85"/>
      <c r="H468" s="85"/>
      <c r="I468" s="85"/>
      <c r="J468" s="85"/>
      <c r="K468" s="85"/>
      <c r="L468" s="86"/>
      <c r="N468" s="88"/>
    </row>
    <row r="469" spans="1:14" s="87" customFormat="1" ht="18">
      <c r="A469" s="81" t="s">
        <v>50</v>
      </c>
      <c r="B469" s="82"/>
      <c r="C469" s="82" t="s">
        <v>419</v>
      </c>
      <c r="D469" s="83" t="s">
        <v>1054</v>
      </c>
      <c r="E469" s="84" t="s">
        <v>122</v>
      </c>
      <c r="F469" s="85">
        <v>1</v>
      </c>
      <c r="G469" s="85"/>
      <c r="H469" s="85"/>
      <c r="I469" s="85"/>
      <c r="J469" s="85"/>
      <c r="K469" s="85"/>
      <c r="L469" s="86"/>
      <c r="N469" s="88"/>
    </row>
    <row r="470" spans="1:14" s="87" customFormat="1" ht="18">
      <c r="A470" s="81" t="s">
        <v>50</v>
      </c>
      <c r="B470" s="82"/>
      <c r="C470" s="82" t="s">
        <v>420</v>
      </c>
      <c r="D470" s="83" t="s">
        <v>1055</v>
      </c>
      <c r="E470" s="84" t="s">
        <v>122</v>
      </c>
      <c r="F470" s="85">
        <v>1</v>
      </c>
      <c r="G470" s="85"/>
      <c r="H470" s="85"/>
      <c r="I470" s="85"/>
      <c r="J470" s="85"/>
      <c r="K470" s="85"/>
      <c r="L470" s="86"/>
      <c r="N470" s="88"/>
    </row>
    <row r="471" spans="1:14" s="87" customFormat="1" ht="18">
      <c r="A471" s="81" t="s">
        <v>50</v>
      </c>
      <c r="B471" s="82"/>
      <c r="C471" s="82" t="s">
        <v>421</v>
      </c>
      <c r="D471" s="83" t="s">
        <v>1056</v>
      </c>
      <c r="E471" s="84" t="s">
        <v>122</v>
      </c>
      <c r="F471" s="85">
        <v>1</v>
      </c>
      <c r="G471" s="85"/>
      <c r="H471" s="85"/>
      <c r="I471" s="85"/>
      <c r="J471" s="85"/>
      <c r="K471" s="85"/>
      <c r="L471" s="86"/>
      <c r="N471" s="88"/>
    </row>
    <row r="472" spans="1:14" s="87" customFormat="1" ht="18">
      <c r="A472" s="81" t="s">
        <v>50</v>
      </c>
      <c r="B472" s="82"/>
      <c r="C472" s="82" t="s">
        <v>422</v>
      </c>
      <c r="D472" s="83" t="s">
        <v>1182</v>
      </c>
      <c r="E472" s="84" t="s">
        <v>122</v>
      </c>
      <c r="F472" s="85">
        <v>1</v>
      </c>
      <c r="G472" s="85"/>
      <c r="H472" s="85"/>
      <c r="I472" s="85"/>
      <c r="J472" s="85"/>
      <c r="K472" s="85"/>
      <c r="L472" s="86"/>
      <c r="N472" s="88"/>
    </row>
    <row r="473" spans="1:14" s="87" customFormat="1" ht="18">
      <c r="A473" s="81" t="s">
        <v>50</v>
      </c>
      <c r="B473" s="82"/>
      <c r="C473" s="82" t="s">
        <v>423</v>
      </c>
      <c r="D473" s="83" t="s">
        <v>1057</v>
      </c>
      <c r="E473" s="84" t="s">
        <v>122</v>
      </c>
      <c r="F473" s="85">
        <v>1</v>
      </c>
      <c r="G473" s="85"/>
      <c r="H473" s="85"/>
      <c r="I473" s="85"/>
      <c r="J473" s="85"/>
      <c r="K473" s="85"/>
      <c r="L473" s="86"/>
      <c r="N473" s="88"/>
    </row>
    <row r="474" spans="1:14" s="87" customFormat="1" ht="18">
      <c r="A474" s="81" t="s">
        <v>50</v>
      </c>
      <c r="B474" s="82"/>
      <c r="C474" s="82" t="s">
        <v>887</v>
      </c>
      <c r="D474" s="83" t="s">
        <v>1058</v>
      </c>
      <c r="E474" s="84" t="s">
        <v>122</v>
      </c>
      <c r="F474" s="85">
        <v>7</v>
      </c>
      <c r="G474" s="85"/>
      <c r="H474" s="85"/>
      <c r="I474" s="85"/>
      <c r="J474" s="85"/>
      <c r="K474" s="85"/>
      <c r="L474" s="86"/>
      <c r="N474" s="88"/>
    </row>
    <row r="475" spans="1:14" s="87" customFormat="1" ht="18">
      <c r="A475" s="81" t="s">
        <v>50</v>
      </c>
      <c r="B475" s="82"/>
      <c r="C475" s="82" t="s">
        <v>888</v>
      </c>
      <c r="D475" s="83" t="s">
        <v>707</v>
      </c>
      <c r="E475" s="84" t="s">
        <v>122</v>
      </c>
      <c r="F475" s="85">
        <v>2</v>
      </c>
      <c r="G475" s="85"/>
      <c r="H475" s="85"/>
      <c r="I475" s="85"/>
      <c r="J475" s="85"/>
      <c r="K475" s="85"/>
      <c r="L475" s="86"/>
      <c r="N475" s="88"/>
    </row>
    <row r="476" spans="1:14" s="87" customFormat="1" ht="18">
      <c r="A476" s="81" t="s">
        <v>50</v>
      </c>
      <c r="B476" s="82"/>
      <c r="C476" s="82" t="s">
        <v>889</v>
      </c>
      <c r="D476" s="83" t="s">
        <v>1059</v>
      </c>
      <c r="E476" s="84" t="s">
        <v>122</v>
      </c>
      <c r="F476" s="85">
        <v>1</v>
      </c>
      <c r="G476" s="85"/>
      <c r="H476" s="85"/>
      <c r="I476" s="85"/>
      <c r="J476" s="85"/>
      <c r="K476" s="85"/>
      <c r="L476" s="86"/>
      <c r="N476" s="88"/>
    </row>
    <row r="477" spans="1:14" s="87" customFormat="1" ht="18">
      <c r="A477" s="81" t="s">
        <v>50</v>
      </c>
      <c r="B477" s="82"/>
      <c r="C477" s="82" t="s">
        <v>890</v>
      </c>
      <c r="D477" s="83" t="s">
        <v>1183</v>
      </c>
      <c r="E477" s="84" t="s">
        <v>122</v>
      </c>
      <c r="F477" s="85">
        <v>1</v>
      </c>
      <c r="G477" s="85"/>
      <c r="H477" s="85"/>
      <c r="I477" s="85"/>
      <c r="J477" s="85"/>
      <c r="K477" s="85"/>
      <c r="L477" s="86"/>
      <c r="N477" s="88"/>
    </row>
    <row r="478" spans="1:14" s="87" customFormat="1" ht="18">
      <c r="A478" s="81" t="s">
        <v>50</v>
      </c>
      <c r="B478" s="82"/>
      <c r="C478" s="82" t="s">
        <v>891</v>
      </c>
      <c r="D478" s="83" t="s">
        <v>885</v>
      </c>
      <c r="E478" s="84" t="s">
        <v>122</v>
      </c>
      <c r="F478" s="85">
        <v>4</v>
      </c>
      <c r="G478" s="85"/>
      <c r="H478" s="85"/>
      <c r="I478" s="85"/>
      <c r="J478" s="85"/>
      <c r="K478" s="85"/>
      <c r="L478" s="86"/>
      <c r="N478" s="88"/>
    </row>
    <row r="479" spans="1:14" s="87" customFormat="1" ht="18">
      <c r="A479" s="81" t="s">
        <v>50</v>
      </c>
      <c r="B479" s="82"/>
      <c r="C479" s="82" t="s">
        <v>892</v>
      </c>
      <c r="D479" s="83" t="s">
        <v>886</v>
      </c>
      <c r="E479" s="84" t="s">
        <v>122</v>
      </c>
      <c r="F479" s="85">
        <v>1</v>
      </c>
      <c r="G479" s="85"/>
      <c r="H479" s="85"/>
      <c r="I479" s="85"/>
      <c r="J479" s="85"/>
      <c r="K479" s="85"/>
      <c r="L479" s="86"/>
      <c r="N479" s="88"/>
    </row>
    <row r="480" spans="1:14" s="87" customFormat="1" ht="18">
      <c r="A480" s="81" t="s">
        <v>50</v>
      </c>
      <c r="B480" s="82"/>
      <c r="C480" s="82" t="s">
        <v>893</v>
      </c>
      <c r="D480" s="83" t="s">
        <v>1184</v>
      </c>
      <c r="E480" s="84" t="s">
        <v>122</v>
      </c>
      <c r="F480" s="85">
        <v>42</v>
      </c>
      <c r="G480" s="85"/>
      <c r="H480" s="85"/>
      <c r="I480" s="85"/>
      <c r="J480" s="85"/>
      <c r="K480" s="85"/>
      <c r="L480" s="86"/>
      <c r="N480" s="88"/>
    </row>
    <row r="481" spans="1:14" s="87" customFormat="1" ht="18">
      <c r="A481" s="81" t="s">
        <v>50</v>
      </c>
      <c r="B481" s="82"/>
      <c r="C481" s="82" t="s">
        <v>894</v>
      </c>
      <c r="D481" s="83" t="s">
        <v>1060</v>
      </c>
      <c r="E481" s="84" t="s">
        <v>122</v>
      </c>
      <c r="F481" s="85">
        <v>14</v>
      </c>
      <c r="G481" s="85"/>
      <c r="H481" s="85"/>
      <c r="I481" s="85"/>
      <c r="J481" s="85"/>
      <c r="K481" s="85"/>
      <c r="L481" s="86"/>
      <c r="N481" s="88"/>
    </row>
    <row r="482" spans="1:14" s="87" customFormat="1" ht="90">
      <c r="A482" s="81" t="s">
        <v>1029</v>
      </c>
      <c r="B482" s="82"/>
      <c r="C482" s="82" t="s">
        <v>1034</v>
      </c>
      <c r="D482" s="83" t="s">
        <v>1216</v>
      </c>
      <c r="E482" s="84" t="s">
        <v>1157</v>
      </c>
      <c r="F482" s="85">
        <v>1084.4000000000001</v>
      </c>
      <c r="G482" s="85"/>
      <c r="H482" s="85"/>
      <c r="I482" s="85"/>
      <c r="J482" s="85"/>
      <c r="K482" s="85"/>
      <c r="L482" s="86"/>
      <c r="N482" s="88"/>
    </row>
    <row r="483" spans="1:14" s="87" customFormat="1" ht="72">
      <c r="A483" s="81" t="s">
        <v>1029</v>
      </c>
      <c r="B483" s="82"/>
      <c r="C483" s="82" t="s">
        <v>1035</v>
      </c>
      <c r="D483" s="83" t="s">
        <v>1185</v>
      </c>
      <c r="E483" s="84" t="s">
        <v>1157</v>
      </c>
      <c r="F483" s="85">
        <v>333.1</v>
      </c>
      <c r="G483" s="85"/>
      <c r="H483" s="85"/>
      <c r="I483" s="85"/>
      <c r="J483" s="85"/>
      <c r="K483" s="85"/>
      <c r="L483" s="86"/>
      <c r="N483" s="88"/>
    </row>
    <row r="484" spans="1:14" s="87" customFormat="1" ht="72">
      <c r="A484" s="81" t="s">
        <v>1029</v>
      </c>
      <c r="B484" s="82"/>
      <c r="C484" s="82" t="s">
        <v>1036</v>
      </c>
      <c r="D484" s="83" t="s">
        <v>1215</v>
      </c>
      <c r="E484" s="84" t="s">
        <v>1157</v>
      </c>
      <c r="F484" s="85">
        <v>921.1</v>
      </c>
      <c r="G484" s="85"/>
      <c r="H484" s="85"/>
      <c r="I484" s="85"/>
      <c r="J484" s="85"/>
      <c r="K484" s="85"/>
      <c r="L484" s="86"/>
      <c r="N484" s="88"/>
    </row>
    <row r="485" spans="1:14" s="87" customFormat="1" ht="72">
      <c r="A485" s="81" t="s">
        <v>1029</v>
      </c>
      <c r="B485" s="82"/>
      <c r="C485" s="82" t="s">
        <v>1037</v>
      </c>
      <c r="D485" s="83" t="s">
        <v>1214</v>
      </c>
      <c r="E485" s="84" t="s">
        <v>1157</v>
      </c>
      <c r="F485" s="85">
        <v>1036.8</v>
      </c>
      <c r="G485" s="85"/>
      <c r="H485" s="85"/>
      <c r="I485" s="85"/>
      <c r="J485" s="85"/>
      <c r="K485" s="85"/>
      <c r="L485" s="86"/>
      <c r="N485" s="88"/>
    </row>
    <row r="486" spans="1:14" s="87" customFormat="1" ht="54">
      <c r="A486" s="81" t="s">
        <v>1029</v>
      </c>
      <c r="B486" s="82"/>
      <c r="C486" s="82" t="s">
        <v>1038</v>
      </c>
      <c r="D486" s="83" t="s">
        <v>1186</v>
      </c>
      <c r="E486" s="84" t="s">
        <v>1157</v>
      </c>
      <c r="F486" s="85">
        <v>175.7</v>
      </c>
      <c r="G486" s="85"/>
      <c r="H486" s="85"/>
      <c r="I486" s="85"/>
      <c r="J486" s="85"/>
      <c r="K486" s="85"/>
      <c r="L486" s="86"/>
      <c r="N486" s="88"/>
    </row>
    <row r="487" spans="1:14" s="87" customFormat="1" ht="18">
      <c r="A487" s="81" t="s">
        <v>50</v>
      </c>
      <c r="B487" s="82"/>
      <c r="C487" s="82" t="s">
        <v>1039</v>
      </c>
      <c r="D487" s="83" t="s">
        <v>708</v>
      </c>
      <c r="E487" s="84" t="s">
        <v>1158</v>
      </c>
      <c r="F487" s="85">
        <v>84</v>
      </c>
      <c r="G487" s="85"/>
      <c r="H487" s="85"/>
      <c r="I487" s="85"/>
      <c r="J487" s="85"/>
      <c r="K487" s="85"/>
      <c r="L487" s="86"/>
      <c r="N487" s="88"/>
    </row>
    <row r="488" spans="1:14" s="87" customFormat="1" ht="18">
      <c r="A488" s="81" t="s">
        <v>50</v>
      </c>
      <c r="B488" s="82"/>
      <c r="C488" s="82" t="s">
        <v>1040</v>
      </c>
      <c r="D488" s="83" t="s">
        <v>1061</v>
      </c>
      <c r="E488" s="84" t="s">
        <v>1158</v>
      </c>
      <c r="F488" s="85">
        <v>82</v>
      </c>
      <c r="G488" s="85"/>
      <c r="H488" s="85"/>
      <c r="I488" s="85"/>
      <c r="J488" s="85"/>
      <c r="K488" s="85"/>
      <c r="L488" s="86"/>
      <c r="N488" s="88"/>
    </row>
    <row r="489" spans="1:14" s="87" customFormat="1" ht="18">
      <c r="A489" s="81" t="s">
        <v>50</v>
      </c>
      <c r="B489" s="82"/>
      <c r="C489" s="82" t="s">
        <v>1041</v>
      </c>
      <c r="D489" s="83" t="s">
        <v>1062</v>
      </c>
      <c r="E489" s="84" t="s">
        <v>1158</v>
      </c>
      <c r="F489" s="85">
        <v>41</v>
      </c>
      <c r="G489" s="85"/>
      <c r="H489" s="85"/>
      <c r="I489" s="85"/>
      <c r="J489" s="85"/>
      <c r="K489" s="85"/>
      <c r="L489" s="86"/>
      <c r="N489" s="52"/>
    </row>
    <row r="490" spans="1:14" s="87" customFormat="1" ht="18">
      <c r="A490" s="81" t="s">
        <v>50</v>
      </c>
      <c r="B490" s="82"/>
      <c r="C490" s="82" t="s">
        <v>1159</v>
      </c>
      <c r="D490" s="83" t="s">
        <v>1063</v>
      </c>
      <c r="E490" s="84" t="s">
        <v>1158</v>
      </c>
      <c r="F490" s="85">
        <v>23</v>
      </c>
      <c r="G490" s="85"/>
      <c r="H490" s="85"/>
      <c r="I490" s="85"/>
      <c r="J490" s="85"/>
      <c r="K490" s="85"/>
      <c r="L490" s="86"/>
      <c r="N490" s="88"/>
    </row>
    <row r="491" spans="1:14" s="87" customFormat="1" ht="18">
      <c r="A491" s="81" t="s">
        <v>50</v>
      </c>
      <c r="B491" s="82"/>
      <c r="C491" s="82" t="s">
        <v>1160</v>
      </c>
      <c r="D491" s="83" t="s">
        <v>1187</v>
      </c>
      <c r="E491" s="84" t="s">
        <v>1158</v>
      </c>
      <c r="F491" s="85">
        <v>25</v>
      </c>
      <c r="G491" s="85"/>
      <c r="H491" s="85"/>
      <c r="I491" s="85"/>
      <c r="J491" s="85"/>
      <c r="K491" s="85"/>
      <c r="L491" s="86"/>
      <c r="N491" s="88"/>
    </row>
    <row r="492" spans="1:14" s="87" customFormat="1" ht="18">
      <c r="A492" s="81" t="s">
        <v>50</v>
      </c>
      <c r="B492" s="82"/>
      <c r="C492" s="82" t="s">
        <v>1161</v>
      </c>
      <c r="D492" s="83" t="s">
        <v>1188</v>
      </c>
      <c r="E492" s="84" t="s">
        <v>1158</v>
      </c>
      <c r="F492" s="85">
        <v>120</v>
      </c>
      <c r="G492" s="85"/>
      <c r="H492" s="85"/>
      <c r="I492" s="85"/>
      <c r="J492" s="85"/>
      <c r="K492" s="85"/>
      <c r="L492" s="86"/>
      <c r="N492" s="88"/>
    </row>
    <row r="493" spans="1:14" s="87" customFormat="1" ht="18">
      <c r="A493" s="81" t="s">
        <v>50</v>
      </c>
      <c r="B493" s="82"/>
      <c r="C493" s="82" t="s">
        <v>1162</v>
      </c>
      <c r="D493" s="83" t="s">
        <v>1189</v>
      </c>
      <c r="E493" s="84" t="s">
        <v>1158</v>
      </c>
      <c r="F493" s="85">
        <v>102</v>
      </c>
      <c r="G493" s="85"/>
      <c r="H493" s="85"/>
      <c r="I493" s="85"/>
      <c r="J493" s="85"/>
      <c r="K493" s="85"/>
      <c r="L493" s="86"/>
      <c r="N493" s="88"/>
    </row>
    <row r="494" spans="1:14" s="87" customFormat="1" ht="18">
      <c r="A494" s="81" t="s">
        <v>50</v>
      </c>
      <c r="B494" s="82"/>
      <c r="C494" s="82" t="s">
        <v>1163</v>
      </c>
      <c r="D494" s="83" t="s">
        <v>1064</v>
      </c>
      <c r="E494" s="84" t="s">
        <v>122</v>
      </c>
      <c r="F494" s="85">
        <v>23</v>
      </c>
      <c r="G494" s="85"/>
      <c r="H494" s="85"/>
      <c r="I494" s="85"/>
      <c r="J494" s="85"/>
      <c r="K494" s="85"/>
      <c r="L494" s="86"/>
      <c r="N494" s="88"/>
    </row>
    <row r="495" spans="1:14" s="87" customFormat="1" ht="18">
      <c r="A495" s="81" t="s">
        <v>50</v>
      </c>
      <c r="B495" s="82"/>
      <c r="C495" s="82" t="s">
        <v>1164</v>
      </c>
      <c r="D495" s="83" t="s">
        <v>709</v>
      </c>
      <c r="E495" s="84" t="s">
        <v>122</v>
      </c>
      <c r="F495" s="85">
        <v>6</v>
      </c>
      <c r="G495" s="85"/>
      <c r="H495" s="85"/>
      <c r="I495" s="85"/>
      <c r="J495" s="85"/>
      <c r="K495" s="85"/>
      <c r="L495" s="86"/>
      <c r="N495" s="88"/>
    </row>
    <row r="496" spans="1:14" s="87" customFormat="1" ht="18">
      <c r="A496" s="81" t="s">
        <v>50</v>
      </c>
      <c r="B496" s="82"/>
      <c r="C496" s="82" t="s">
        <v>1165</v>
      </c>
      <c r="D496" s="83" t="s">
        <v>710</v>
      </c>
      <c r="E496" s="84" t="s">
        <v>122</v>
      </c>
      <c r="F496" s="85">
        <v>6</v>
      </c>
      <c r="G496" s="85"/>
      <c r="H496" s="85"/>
      <c r="I496" s="85"/>
      <c r="J496" s="85"/>
      <c r="K496" s="85"/>
      <c r="L496" s="86"/>
      <c r="N496" s="88"/>
    </row>
    <row r="497" spans="1:17" s="87" customFormat="1" ht="18">
      <c r="A497" s="81" t="s">
        <v>50</v>
      </c>
      <c r="B497" s="82"/>
      <c r="C497" s="82" t="s">
        <v>1166</v>
      </c>
      <c r="D497" s="83" t="s">
        <v>1065</v>
      </c>
      <c r="E497" s="84" t="s">
        <v>122</v>
      </c>
      <c r="F497" s="85">
        <v>42</v>
      </c>
      <c r="G497" s="85"/>
      <c r="H497" s="85"/>
      <c r="I497" s="85"/>
      <c r="J497" s="85"/>
      <c r="K497" s="85"/>
      <c r="L497" s="86"/>
      <c r="N497" s="88"/>
    </row>
    <row r="498" spans="1:17" s="87" customFormat="1" ht="18">
      <c r="A498" s="89"/>
      <c r="B498" s="82"/>
      <c r="C498" s="95" t="s">
        <v>424</v>
      </c>
      <c r="D498" s="96" t="s">
        <v>162</v>
      </c>
      <c r="E498" s="97"/>
      <c r="F498" s="97"/>
      <c r="G498" s="93"/>
      <c r="H498" s="93"/>
      <c r="I498" s="85"/>
      <c r="J498" s="85"/>
      <c r="K498" s="85"/>
      <c r="L498" s="86"/>
      <c r="N498" s="52"/>
    </row>
    <row r="499" spans="1:17" s="87" customFormat="1" ht="18">
      <c r="A499" s="81" t="s">
        <v>1030</v>
      </c>
      <c r="B499" s="82"/>
      <c r="C499" s="82" t="s">
        <v>425</v>
      </c>
      <c r="D499" s="83" t="s">
        <v>711</v>
      </c>
      <c r="E499" s="84" t="s">
        <v>122</v>
      </c>
      <c r="F499" s="85">
        <v>1</v>
      </c>
      <c r="G499" s="85"/>
      <c r="H499" s="85"/>
      <c r="I499" s="85"/>
      <c r="J499" s="85"/>
      <c r="K499" s="85"/>
      <c r="L499" s="86"/>
      <c r="N499" s="88"/>
    </row>
    <row r="500" spans="1:17" s="87" customFormat="1" ht="18">
      <c r="A500" s="81" t="s">
        <v>1032</v>
      </c>
      <c r="B500" s="82"/>
      <c r="C500" s="82" t="s">
        <v>426</v>
      </c>
      <c r="D500" s="83" t="s">
        <v>1031</v>
      </c>
      <c r="E500" s="84" t="s">
        <v>122</v>
      </c>
      <c r="F500" s="85">
        <v>1</v>
      </c>
      <c r="G500" s="85"/>
      <c r="H500" s="85"/>
      <c r="I500" s="85"/>
      <c r="J500" s="85"/>
      <c r="K500" s="85"/>
      <c r="L500" s="86"/>
      <c r="N500" s="88"/>
    </row>
    <row r="501" spans="1:17" s="87" customFormat="1" ht="18">
      <c r="A501" s="81" t="s">
        <v>1033</v>
      </c>
      <c r="B501" s="82"/>
      <c r="C501" s="82" t="s">
        <v>738</v>
      </c>
      <c r="D501" s="83" t="s">
        <v>480</v>
      </c>
      <c r="E501" s="84" t="s">
        <v>122</v>
      </c>
      <c r="F501" s="85">
        <v>1</v>
      </c>
      <c r="G501" s="85"/>
      <c r="H501" s="85"/>
      <c r="I501" s="85"/>
      <c r="J501" s="85"/>
      <c r="K501" s="85"/>
      <c r="L501" s="86"/>
      <c r="N501" s="88"/>
    </row>
    <row r="502" spans="1:17" ht="18">
      <c r="A502" s="89"/>
      <c r="B502" s="82"/>
      <c r="C502" s="90"/>
      <c r="D502" s="91" t="s">
        <v>24</v>
      </c>
      <c r="E502" s="92"/>
      <c r="F502" s="92"/>
      <c r="G502" s="93"/>
      <c r="H502" s="93"/>
      <c r="I502" s="98"/>
      <c r="J502" s="98"/>
      <c r="K502" s="98"/>
      <c r="L502" s="94"/>
      <c r="Q502" s="87"/>
    </row>
    <row r="503" spans="1:17" s="87" customFormat="1" ht="18">
      <c r="A503" s="89"/>
      <c r="B503" s="82"/>
      <c r="C503" s="95" t="s">
        <v>1083</v>
      </c>
      <c r="D503" s="96" t="s">
        <v>1084</v>
      </c>
      <c r="E503" s="97"/>
      <c r="F503" s="97"/>
      <c r="G503" s="93"/>
      <c r="H503" s="93"/>
      <c r="I503" s="93"/>
      <c r="J503" s="93"/>
      <c r="K503" s="93"/>
      <c r="L503" s="93"/>
      <c r="N503" s="52"/>
    </row>
    <row r="504" spans="1:17" s="87" customFormat="1" ht="36">
      <c r="A504" s="81" t="s">
        <v>50</v>
      </c>
      <c r="B504" s="82" t="s">
        <v>1222</v>
      </c>
      <c r="C504" s="82" t="s">
        <v>427</v>
      </c>
      <c r="D504" s="83" t="s">
        <v>481</v>
      </c>
      <c r="E504" s="84" t="s">
        <v>141</v>
      </c>
      <c r="F504" s="85">
        <v>1103.828</v>
      </c>
      <c r="G504" s="85"/>
      <c r="H504" s="85"/>
      <c r="I504" s="85"/>
      <c r="J504" s="85"/>
      <c r="K504" s="85"/>
      <c r="L504" s="86"/>
      <c r="N504" s="88"/>
    </row>
    <row r="505" spans="1:17" s="87" customFormat="1" ht="36">
      <c r="A505" s="81" t="s">
        <v>50</v>
      </c>
      <c r="B505" s="82" t="s">
        <v>1095</v>
      </c>
      <c r="C505" s="82" t="s">
        <v>428</v>
      </c>
      <c r="D505" s="83" t="s">
        <v>482</v>
      </c>
      <c r="E505" s="84" t="s">
        <v>141</v>
      </c>
      <c r="F505" s="85">
        <v>627.66300000000035</v>
      </c>
      <c r="G505" s="85"/>
      <c r="H505" s="85"/>
      <c r="I505" s="85"/>
      <c r="J505" s="85"/>
      <c r="K505" s="85"/>
      <c r="L505" s="86"/>
      <c r="N505" s="88"/>
    </row>
    <row r="506" spans="1:17" s="87" customFormat="1" ht="36">
      <c r="A506" s="81" t="s">
        <v>68</v>
      </c>
      <c r="B506" s="82" t="s">
        <v>142</v>
      </c>
      <c r="C506" s="82" t="s">
        <v>429</v>
      </c>
      <c r="D506" s="83" t="s">
        <v>483</v>
      </c>
      <c r="E506" s="84" t="s">
        <v>141</v>
      </c>
      <c r="F506" s="85">
        <f>F507+F508</f>
        <v>6935.6127000000006</v>
      </c>
      <c r="G506" s="85"/>
      <c r="H506" s="85"/>
      <c r="I506" s="85"/>
      <c r="J506" s="85"/>
      <c r="K506" s="85"/>
      <c r="L506" s="86"/>
      <c r="N506" s="52"/>
    </row>
    <row r="507" spans="1:17" ht="36">
      <c r="A507" s="81"/>
      <c r="B507" s="82" t="s">
        <v>1109</v>
      </c>
      <c r="C507" s="82" t="s">
        <v>430</v>
      </c>
      <c r="D507" s="83" t="s">
        <v>743</v>
      </c>
      <c r="E507" s="84" t="s">
        <v>141</v>
      </c>
      <c r="F507" s="85">
        <v>5216.3357000000005</v>
      </c>
      <c r="G507" s="85"/>
      <c r="H507" s="85"/>
      <c r="I507" s="85"/>
      <c r="J507" s="85"/>
      <c r="K507" s="85"/>
      <c r="L507" s="86"/>
      <c r="Q507" s="87"/>
    </row>
    <row r="508" spans="1:17" s="87" customFormat="1" ht="36">
      <c r="A508" s="81" t="s">
        <v>70</v>
      </c>
      <c r="B508" s="82" t="s">
        <v>1110</v>
      </c>
      <c r="C508" s="82" t="s">
        <v>431</v>
      </c>
      <c r="D508" s="83" t="s">
        <v>1094</v>
      </c>
      <c r="E508" s="84" t="s">
        <v>141</v>
      </c>
      <c r="F508" s="85">
        <v>1719.277</v>
      </c>
      <c r="G508" s="85"/>
      <c r="H508" s="85"/>
      <c r="I508" s="85"/>
      <c r="J508" s="85"/>
      <c r="K508" s="85"/>
      <c r="L508" s="86"/>
      <c r="N508" s="52"/>
    </row>
    <row r="509" spans="1:17" s="87" customFormat="1" ht="18">
      <c r="A509" s="89"/>
      <c r="B509" s="82"/>
      <c r="C509" s="90"/>
      <c r="D509" s="91" t="s">
        <v>24</v>
      </c>
      <c r="E509" s="92"/>
      <c r="F509" s="92"/>
      <c r="G509" s="93"/>
      <c r="H509" s="93"/>
      <c r="I509" s="98"/>
      <c r="J509" s="98"/>
      <c r="K509" s="98"/>
      <c r="L509" s="94"/>
      <c r="N509" s="88"/>
    </row>
    <row r="510" spans="1:17" s="87" customFormat="1" ht="18">
      <c r="A510" s="89"/>
      <c r="B510" s="82"/>
      <c r="C510" s="95" t="s">
        <v>184</v>
      </c>
      <c r="D510" s="96" t="s">
        <v>155</v>
      </c>
      <c r="E510" s="97"/>
      <c r="F510" s="97"/>
      <c r="G510" s="93"/>
      <c r="H510" s="93"/>
      <c r="I510" s="93"/>
      <c r="J510" s="93"/>
      <c r="K510" s="93"/>
      <c r="L510" s="93"/>
      <c r="N510" s="88"/>
    </row>
    <row r="511" spans="1:17" s="87" customFormat="1" ht="36">
      <c r="A511" s="81" t="s">
        <v>68</v>
      </c>
      <c r="B511" s="82" t="s">
        <v>156</v>
      </c>
      <c r="C511" s="82" t="s">
        <v>432</v>
      </c>
      <c r="D511" s="83" t="s">
        <v>484</v>
      </c>
      <c r="E511" s="84" t="s">
        <v>37</v>
      </c>
      <c r="F511" s="85">
        <v>5959.2816999999995</v>
      </c>
      <c r="G511" s="85"/>
      <c r="H511" s="85"/>
      <c r="I511" s="85"/>
      <c r="J511" s="85"/>
      <c r="K511" s="85"/>
      <c r="L511" s="86"/>
      <c r="N511" s="88"/>
    </row>
    <row r="512" spans="1:17" s="87" customFormat="1" ht="36">
      <c r="A512" s="81" t="s">
        <v>68</v>
      </c>
      <c r="B512" s="82" t="s">
        <v>157</v>
      </c>
      <c r="C512" s="82" t="s">
        <v>160</v>
      </c>
      <c r="D512" s="83" t="s">
        <v>158</v>
      </c>
      <c r="E512" s="84" t="s">
        <v>141</v>
      </c>
      <c r="F512" s="85">
        <v>5064.0316999999995</v>
      </c>
      <c r="G512" s="85"/>
      <c r="H512" s="85"/>
      <c r="I512" s="85"/>
      <c r="J512" s="85"/>
      <c r="K512" s="85"/>
      <c r="L512" s="86"/>
      <c r="N512" s="88"/>
    </row>
    <row r="513" spans="1:14" s="87" customFormat="1" ht="18">
      <c r="A513" s="81" t="s">
        <v>68</v>
      </c>
      <c r="B513" s="82" t="s">
        <v>159</v>
      </c>
      <c r="C513" s="82" t="s">
        <v>161</v>
      </c>
      <c r="D513" s="83" t="s">
        <v>485</v>
      </c>
      <c r="E513" s="84" t="s">
        <v>141</v>
      </c>
      <c r="F513" s="85">
        <v>1584.3</v>
      </c>
      <c r="G513" s="85"/>
      <c r="H513" s="85"/>
      <c r="I513" s="85"/>
      <c r="J513" s="85"/>
      <c r="K513" s="85"/>
      <c r="L513" s="86"/>
      <c r="N513" s="88"/>
    </row>
    <row r="514" spans="1:14" s="87" customFormat="1" ht="18">
      <c r="A514" s="89"/>
      <c r="B514" s="82"/>
      <c r="C514" s="90"/>
      <c r="D514" s="91" t="s">
        <v>24</v>
      </c>
      <c r="E514" s="92"/>
      <c r="F514" s="92"/>
      <c r="G514" s="93"/>
      <c r="H514" s="93"/>
      <c r="I514" s="98"/>
      <c r="J514" s="98"/>
      <c r="K514" s="98"/>
      <c r="L514" s="94"/>
      <c r="N514" s="88"/>
    </row>
    <row r="515" spans="1:14" s="87" customFormat="1" ht="18">
      <c r="A515" s="89"/>
      <c r="B515" s="82"/>
      <c r="C515" s="95" t="s">
        <v>185</v>
      </c>
      <c r="D515" s="96" t="s">
        <v>165</v>
      </c>
      <c r="E515" s="97"/>
      <c r="F515" s="97"/>
      <c r="G515" s="93"/>
      <c r="H515" s="93"/>
      <c r="I515" s="93"/>
      <c r="J515" s="93"/>
      <c r="K515" s="93"/>
      <c r="L515" s="93"/>
      <c r="N515" s="88"/>
    </row>
    <row r="516" spans="1:14" s="87" customFormat="1" ht="18">
      <c r="A516" s="89"/>
      <c r="B516" s="82"/>
      <c r="C516" s="95" t="s">
        <v>433</v>
      </c>
      <c r="D516" s="96" t="s">
        <v>166</v>
      </c>
      <c r="E516" s="97"/>
      <c r="F516" s="97"/>
      <c r="G516" s="93"/>
      <c r="H516" s="93"/>
      <c r="I516" s="93"/>
      <c r="J516" s="93"/>
      <c r="K516" s="93"/>
      <c r="L516" s="93"/>
      <c r="N516" s="88"/>
    </row>
    <row r="517" spans="1:14" s="87" customFormat="1" ht="90">
      <c r="A517" s="81" t="s">
        <v>50</v>
      </c>
      <c r="B517" s="82"/>
      <c r="C517" s="82" t="s">
        <v>434</v>
      </c>
      <c r="D517" s="83" t="s">
        <v>1087</v>
      </c>
      <c r="E517" s="84" t="s">
        <v>122</v>
      </c>
      <c r="F517" s="85">
        <v>1</v>
      </c>
      <c r="G517" s="85"/>
      <c r="H517" s="85"/>
      <c r="I517" s="85"/>
      <c r="J517" s="85"/>
      <c r="K517" s="85"/>
      <c r="L517" s="86"/>
      <c r="N517" s="88"/>
    </row>
    <row r="518" spans="1:14" s="87" customFormat="1" ht="18">
      <c r="A518" s="81" t="s">
        <v>71</v>
      </c>
      <c r="B518" s="82" t="s">
        <v>1024</v>
      </c>
      <c r="C518" s="82" t="s">
        <v>435</v>
      </c>
      <c r="D518" s="83" t="s">
        <v>1081</v>
      </c>
      <c r="E518" s="84" t="s">
        <v>141</v>
      </c>
      <c r="F518" s="85">
        <f>0.75*1*2</f>
        <v>1.5</v>
      </c>
      <c r="G518" s="85"/>
      <c r="H518" s="85"/>
      <c r="I518" s="85"/>
      <c r="J518" s="85"/>
      <c r="K518" s="85"/>
      <c r="L518" s="86"/>
      <c r="N518" s="88"/>
    </row>
    <row r="519" spans="1:14" s="87" customFormat="1" ht="18">
      <c r="A519" s="81" t="s">
        <v>71</v>
      </c>
      <c r="B519" s="82" t="s">
        <v>1025</v>
      </c>
      <c r="C519" s="82" t="s">
        <v>436</v>
      </c>
      <c r="D519" s="83" t="s">
        <v>1082</v>
      </c>
      <c r="E519" s="84" t="s">
        <v>141</v>
      </c>
      <c r="F519" s="85">
        <f>0.92*4</f>
        <v>3.68</v>
      </c>
      <c r="G519" s="85"/>
      <c r="H519" s="85"/>
      <c r="I519" s="85"/>
      <c r="J519" s="85"/>
      <c r="K519" s="85"/>
      <c r="L519" s="86"/>
      <c r="N519" s="88"/>
    </row>
    <row r="520" spans="1:14" s="87" customFormat="1" ht="54">
      <c r="A520" s="81" t="s">
        <v>50</v>
      </c>
      <c r="B520" s="82"/>
      <c r="C520" s="82" t="s">
        <v>437</v>
      </c>
      <c r="D520" s="83" t="s">
        <v>1135</v>
      </c>
      <c r="E520" s="84" t="s">
        <v>122</v>
      </c>
      <c r="F520" s="85">
        <v>1</v>
      </c>
      <c r="G520" s="85"/>
      <c r="H520" s="85"/>
      <c r="I520" s="85"/>
      <c r="J520" s="85"/>
      <c r="K520" s="85"/>
      <c r="L520" s="86"/>
      <c r="N520" s="88"/>
    </row>
    <row r="521" spans="1:14" s="87" customFormat="1" ht="54">
      <c r="A521" s="81" t="s">
        <v>50</v>
      </c>
      <c r="B521" s="82"/>
      <c r="C521" s="82" t="s">
        <v>438</v>
      </c>
      <c r="D521" s="83" t="s">
        <v>1136</v>
      </c>
      <c r="E521" s="84" t="s">
        <v>122</v>
      </c>
      <c r="F521" s="85">
        <v>1</v>
      </c>
      <c r="G521" s="85"/>
      <c r="H521" s="85"/>
      <c r="I521" s="85"/>
      <c r="J521" s="85"/>
      <c r="K521" s="85"/>
      <c r="L521" s="86"/>
      <c r="N521" s="88"/>
    </row>
    <row r="522" spans="1:14" s="87" customFormat="1" ht="54">
      <c r="A522" s="81" t="s">
        <v>50</v>
      </c>
      <c r="B522" s="82"/>
      <c r="C522" s="82" t="s">
        <v>439</v>
      </c>
      <c r="D522" s="83" t="s">
        <v>1137</v>
      </c>
      <c r="E522" s="84" t="s">
        <v>122</v>
      </c>
      <c r="F522" s="85">
        <v>1</v>
      </c>
      <c r="G522" s="85"/>
      <c r="H522" s="85"/>
      <c r="I522" s="85"/>
      <c r="J522" s="85"/>
      <c r="K522" s="85"/>
      <c r="L522" s="86"/>
      <c r="N522" s="88"/>
    </row>
    <row r="523" spans="1:14" s="87" customFormat="1" ht="54">
      <c r="A523" s="81" t="s">
        <v>50</v>
      </c>
      <c r="B523" s="82"/>
      <c r="C523" s="82" t="s">
        <v>440</v>
      </c>
      <c r="D523" s="83" t="s">
        <v>1138</v>
      </c>
      <c r="E523" s="84" t="s">
        <v>122</v>
      </c>
      <c r="F523" s="85">
        <v>1</v>
      </c>
      <c r="G523" s="85"/>
      <c r="H523" s="85"/>
      <c r="I523" s="85"/>
      <c r="J523" s="85"/>
      <c r="K523" s="85"/>
      <c r="L523" s="86"/>
      <c r="N523" s="88"/>
    </row>
    <row r="524" spans="1:14" s="87" customFormat="1" ht="54">
      <c r="A524" s="81" t="s">
        <v>50</v>
      </c>
      <c r="B524" s="82"/>
      <c r="C524" s="82" t="s">
        <v>441</v>
      </c>
      <c r="D524" s="83" t="s">
        <v>1139</v>
      </c>
      <c r="E524" s="84" t="s">
        <v>122</v>
      </c>
      <c r="F524" s="85">
        <v>1</v>
      </c>
      <c r="G524" s="85"/>
      <c r="H524" s="85"/>
      <c r="I524" s="85"/>
      <c r="J524" s="85"/>
      <c r="K524" s="85"/>
      <c r="L524" s="86"/>
      <c r="N524" s="88"/>
    </row>
    <row r="525" spans="1:14" s="87" customFormat="1" ht="36">
      <c r="A525" s="81" t="s">
        <v>71</v>
      </c>
      <c r="B525" s="82">
        <v>250105</v>
      </c>
      <c r="C525" s="82" t="s">
        <v>442</v>
      </c>
      <c r="D525" s="83" t="s">
        <v>1140</v>
      </c>
      <c r="E525" s="84" t="s">
        <v>122</v>
      </c>
      <c r="F525" s="85">
        <v>2</v>
      </c>
      <c r="G525" s="85"/>
      <c r="H525" s="85"/>
      <c r="I525" s="85"/>
      <c r="J525" s="85"/>
      <c r="K525" s="85"/>
      <c r="L525" s="86"/>
      <c r="N525" s="88"/>
    </row>
    <row r="526" spans="1:14" s="87" customFormat="1" ht="54">
      <c r="A526" s="81" t="s">
        <v>50</v>
      </c>
      <c r="B526" s="82"/>
      <c r="C526" s="82" t="s">
        <v>443</v>
      </c>
      <c r="D526" s="83" t="s">
        <v>1141</v>
      </c>
      <c r="E526" s="84" t="s">
        <v>122</v>
      </c>
      <c r="F526" s="85">
        <v>1</v>
      </c>
      <c r="G526" s="85"/>
      <c r="H526" s="85"/>
      <c r="I526" s="85"/>
      <c r="J526" s="85"/>
      <c r="K526" s="85"/>
      <c r="L526" s="86"/>
      <c r="N526" s="88"/>
    </row>
    <row r="527" spans="1:14" s="87" customFormat="1" ht="54">
      <c r="A527" s="81" t="s">
        <v>50</v>
      </c>
      <c r="B527" s="82"/>
      <c r="C527" s="82" t="s">
        <v>444</v>
      </c>
      <c r="D527" s="83" t="s">
        <v>1142</v>
      </c>
      <c r="E527" s="84" t="s">
        <v>122</v>
      </c>
      <c r="F527" s="85">
        <v>3</v>
      </c>
      <c r="G527" s="85"/>
      <c r="H527" s="85"/>
      <c r="I527" s="85"/>
      <c r="J527" s="85"/>
      <c r="K527" s="85"/>
      <c r="L527" s="86"/>
      <c r="N527" s="88"/>
    </row>
    <row r="528" spans="1:14" s="87" customFormat="1" ht="36">
      <c r="A528" s="81" t="s">
        <v>71</v>
      </c>
      <c r="B528" s="82">
        <v>250105</v>
      </c>
      <c r="C528" s="82" t="s">
        <v>445</v>
      </c>
      <c r="D528" s="83" t="s">
        <v>1143</v>
      </c>
      <c r="E528" s="84" t="s">
        <v>122</v>
      </c>
      <c r="F528" s="85">
        <v>4</v>
      </c>
      <c r="G528" s="85"/>
      <c r="H528" s="85"/>
      <c r="I528" s="85"/>
      <c r="J528" s="85"/>
      <c r="K528" s="85"/>
      <c r="L528" s="86"/>
      <c r="N528" s="88"/>
    </row>
    <row r="529" spans="1:14" s="87" customFormat="1" ht="54">
      <c r="A529" s="81" t="s">
        <v>50</v>
      </c>
      <c r="B529" s="82"/>
      <c r="C529" s="82" t="s">
        <v>446</v>
      </c>
      <c r="D529" s="83" t="s">
        <v>1144</v>
      </c>
      <c r="E529" s="84" t="s">
        <v>122</v>
      </c>
      <c r="F529" s="85">
        <v>1</v>
      </c>
      <c r="G529" s="85"/>
      <c r="H529" s="85"/>
      <c r="I529" s="85"/>
      <c r="J529" s="85"/>
      <c r="K529" s="85"/>
      <c r="L529" s="86"/>
      <c r="N529" s="88"/>
    </row>
    <row r="530" spans="1:14" s="87" customFormat="1" ht="54">
      <c r="A530" s="81" t="s">
        <v>50</v>
      </c>
      <c r="B530" s="82"/>
      <c r="C530" s="82" t="s">
        <v>447</v>
      </c>
      <c r="D530" s="83" t="s">
        <v>1145</v>
      </c>
      <c r="E530" s="84" t="s">
        <v>122</v>
      </c>
      <c r="F530" s="85">
        <v>1</v>
      </c>
      <c r="G530" s="85"/>
      <c r="H530" s="85"/>
      <c r="I530" s="85"/>
      <c r="J530" s="85"/>
      <c r="K530" s="85"/>
      <c r="L530" s="86"/>
      <c r="N530" s="88"/>
    </row>
    <row r="531" spans="1:14" s="87" customFormat="1" ht="36">
      <c r="A531" s="81" t="s">
        <v>71</v>
      </c>
      <c r="B531" s="82">
        <v>250105</v>
      </c>
      <c r="C531" s="82" t="s">
        <v>448</v>
      </c>
      <c r="D531" s="83" t="s">
        <v>1146</v>
      </c>
      <c r="E531" s="84" t="s">
        <v>122</v>
      </c>
      <c r="F531" s="85">
        <v>1</v>
      </c>
      <c r="G531" s="85"/>
      <c r="H531" s="85"/>
      <c r="I531" s="85"/>
      <c r="J531" s="85"/>
      <c r="K531" s="85"/>
      <c r="L531" s="86"/>
      <c r="N531" s="88"/>
    </row>
    <row r="532" spans="1:14" s="87" customFormat="1" ht="36">
      <c r="A532" s="81" t="s">
        <v>71</v>
      </c>
      <c r="B532" s="82">
        <v>250105</v>
      </c>
      <c r="C532" s="82" t="s">
        <v>449</v>
      </c>
      <c r="D532" s="83" t="s">
        <v>1147</v>
      </c>
      <c r="E532" s="84" t="s">
        <v>122</v>
      </c>
      <c r="F532" s="85">
        <v>4</v>
      </c>
      <c r="G532" s="85"/>
      <c r="H532" s="85"/>
      <c r="I532" s="85"/>
      <c r="J532" s="85"/>
      <c r="K532" s="85"/>
      <c r="L532" s="86"/>
      <c r="N532" s="88"/>
    </row>
    <row r="533" spans="1:14" s="87" customFormat="1" ht="36">
      <c r="A533" s="81" t="s">
        <v>71</v>
      </c>
      <c r="B533" s="82">
        <v>250102</v>
      </c>
      <c r="C533" s="82" t="s">
        <v>504</v>
      </c>
      <c r="D533" s="83" t="s">
        <v>1148</v>
      </c>
      <c r="E533" s="84" t="s">
        <v>122</v>
      </c>
      <c r="F533" s="85">
        <v>27</v>
      </c>
      <c r="G533" s="85"/>
      <c r="H533" s="85"/>
      <c r="I533" s="85"/>
      <c r="J533" s="85"/>
      <c r="K533" s="85"/>
      <c r="L533" s="86"/>
      <c r="N533" s="88"/>
    </row>
    <row r="534" spans="1:14" s="87" customFormat="1" ht="54">
      <c r="A534" s="81" t="s">
        <v>71</v>
      </c>
      <c r="B534" s="82">
        <v>250110</v>
      </c>
      <c r="C534" s="82" t="s">
        <v>505</v>
      </c>
      <c r="D534" s="83" t="s">
        <v>1152</v>
      </c>
      <c r="E534" s="84" t="s">
        <v>122</v>
      </c>
      <c r="F534" s="85">
        <v>27</v>
      </c>
      <c r="G534" s="85"/>
      <c r="H534" s="85"/>
      <c r="I534" s="85"/>
      <c r="J534" s="85"/>
      <c r="K534" s="85"/>
      <c r="L534" s="86"/>
      <c r="N534" s="88"/>
    </row>
    <row r="535" spans="1:14" s="87" customFormat="1" ht="36">
      <c r="A535" s="81" t="s">
        <v>71</v>
      </c>
      <c r="B535" s="82">
        <v>250201</v>
      </c>
      <c r="C535" s="82" t="s">
        <v>506</v>
      </c>
      <c r="D535" s="83" t="s">
        <v>853</v>
      </c>
      <c r="E535" s="84" t="s">
        <v>122</v>
      </c>
      <c r="F535" s="85">
        <v>6</v>
      </c>
      <c r="G535" s="85"/>
      <c r="H535" s="85"/>
      <c r="I535" s="85"/>
      <c r="J535" s="85"/>
      <c r="K535" s="85"/>
      <c r="L535" s="86"/>
      <c r="N535" s="88"/>
    </row>
    <row r="536" spans="1:14" s="87" customFormat="1" ht="36">
      <c r="A536" s="81" t="s">
        <v>71</v>
      </c>
      <c r="B536" s="82">
        <v>250204</v>
      </c>
      <c r="C536" s="82" t="s">
        <v>507</v>
      </c>
      <c r="D536" s="83" t="s">
        <v>1134</v>
      </c>
      <c r="E536" s="84" t="s">
        <v>122</v>
      </c>
      <c r="F536" s="85">
        <v>2</v>
      </c>
      <c r="G536" s="85"/>
      <c r="H536" s="85"/>
      <c r="I536" s="85"/>
      <c r="J536" s="85"/>
      <c r="K536" s="85"/>
      <c r="L536" s="86"/>
      <c r="N536" s="88"/>
    </row>
    <row r="537" spans="1:14" s="87" customFormat="1" ht="54">
      <c r="A537" s="81"/>
      <c r="B537" s="82"/>
      <c r="C537" s="82" t="s">
        <v>508</v>
      </c>
      <c r="D537" s="83" t="s">
        <v>1204</v>
      </c>
      <c r="E537" s="84" t="s">
        <v>122</v>
      </c>
      <c r="F537" s="85">
        <v>5</v>
      </c>
      <c r="G537" s="85"/>
      <c r="H537" s="85"/>
      <c r="I537" s="85"/>
      <c r="J537" s="85"/>
      <c r="K537" s="85"/>
      <c r="L537" s="86"/>
      <c r="N537" s="88"/>
    </row>
    <row r="538" spans="1:14" s="87" customFormat="1" ht="36">
      <c r="A538" s="81" t="s">
        <v>50</v>
      </c>
      <c r="B538" s="82"/>
      <c r="C538" s="82" t="s">
        <v>509</v>
      </c>
      <c r="D538" s="83" t="s">
        <v>854</v>
      </c>
      <c r="E538" s="84" t="s">
        <v>122</v>
      </c>
      <c r="F538" s="85">
        <v>2</v>
      </c>
      <c r="G538" s="85"/>
      <c r="H538" s="85"/>
      <c r="I538" s="85"/>
      <c r="J538" s="85"/>
      <c r="K538" s="85"/>
      <c r="L538" s="86"/>
      <c r="N538" s="88"/>
    </row>
    <row r="539" spans="1:14" s="87" customFormat="1" ht="36">
      <c r="A539" s="81" t="s">
        <v>50</v>
      </c>
      <c r="B539" s="82"/>
      <c r="C539" s="82" t="s">
        <v>510</v>
      </c>
      <c r="D539" s="83" t="s">
        <v>855</v>
      </c>
      <c r="E539" s="84" t="s">
        <v>122</v>
      </c>
      <c r="F539" s="85">
        <v>8</v>
      </c>
      <c r="G539" s="85"/>
      <c r="H539" s="85"/>
      <c r="I539" s="85"/>
      <c r="J539" s="85"/>
      <c r="K539" s="85"/>
      <c r="L539" s="86"/>
      <c r="N539" s="88"/>
    </row>
    <row r="540" spans="1:14" s="87" customFormat="1" ht="54">
      <c r="A540" s="81" t="s">
        <v>50</v>
      </c>
      <c r="B540" s="82"/>
      <c r="C540" s="82" t="s">
        <v>511</v>
      </c>
      <c r="D540" s="83" t="s">
        <v>856</v>
      </c>
      <c r="E540" s="84" t="s">
        <v>122</v>
      </c>
      <c r="F540" s="85">
        <v>4</v>
      </c>
      <c r="G540" s="85"/>
      <c r="H540" s="85"/>
      <c r="I540" s="85"/>
      <c r="J540" s="85"/>
      <c r="K540" s="85"/>
      <c r="L540" s="86"/>
      <c r="N540" s="88"/>
    </row>
    <row r="541" spans="1:14" s="87" customFormat="1" ht="54">
      <c r="A541" s="81" t="s">
        <v>50</v>
      </c>
      <c r="B541" s="82"/>
      <c r="C541" s="82" t="s">
        <v>512</v>
      </c>
      <c r="D541" s="83" t="s">
        <v>857</v>
      </c>
      <c r="E541" s="84" t="s">
        <v>122</v>
      </c>
      <c r="F541" s="85">
        <v>4</v>
      </c>
      <c r="G541" s="85"/>
      <c r="H541" s="85"/>
      <c r="I541" s="85"/>
      <c r="J541" s="85"/>
      <c r="K541" s="85"/>
      <c r="L541" s="86"/>
      <c r="N541" s="88"/>
    </row>
    <row r="542" spans="1:14" s="87" customFormat="1" ht="54">
      <c r="A542" s="81" t="s">
        <v>50</v>
      </c>
      <c r="B542" s="82"/>
      <c r="C542" s="82" t="s">
        <v>513</v>
      </c>
      <c r="D542" s="83" t="s">
        <v>858</v>
      </c>
      <c r="E542" s="84" t="s">
        <v>122</v>
      </c>
      <c r="F542" s="85">
        <v>4</v>
      </c>
      <c r="G542" s="85"/>
      <c r="H542" s="85"/>
      <c r="I542" s="85"/>
      <c r="J542" s="85"/>
      <c r="K542" s="85"/>
      <c r="L542" s="86"/>
      <c r="N542" s="88"/>
    </row>
    <row r="543" spans="1:14" s="87" customFormat="1" ht="54">
      <c r="A543" s="81" t="s">
        <v>50</v>
      </c>
      <c r="B543" s="82"/>
      <c r="C543" s="82" t="s">
        <v>514</v>
      </c>
      <c r="D543" s="83" t="s">
        <v>859</v>
      </c>
      <c r="E543" s="84" t="s">
        <v>122</v>
      </c>
      <c r="F543" s="85">
        <v>2</v>
      </c>
      <c r="G543" s="85"/>
      <c r="H543" s="85"/>
      <c r="I543" s="85"/>
      <c r="J543" s="85"/>
      <c r="K543" s="85"/>
      <c r="L543" s="86"/>
      <c r="N543" s="88"/>
    </row>
    <row r="544" spans="1:14" s="87" customFormat="1" ht="54">
      <c r="A544" s="81" t="s">
        <v>50</v>
      </c>
      <c r="B544" s="82"/>
      <c r="C544" s="82" t="s">
        <v>515</v>
      </c>
      <c r="D544" s="83" t="s">
        <v>860</v>
      </c>
      <c r="E544" s="84" t="s">
        <v>122</v>
      </c>
      <c r="F544" s="85">
        <v>2</v>
      </c>
      <c r="G544" s="85"/>
      <c r="H544" s="85"/>
      <c r="I544" s="85"/>
      <c r="J544" s="85"/>
      <c r="K544" s="85"/>
      <c r="L544" s="86"/>
      <c r="N544" s="88"/>
    </row>
    <row r="545" spans="1:14" s="87" customFormat="1" ht="54">
      <c r="A545" s="81" t="s">
        <v>50</v>
      </c>
      <c r="B545" s="82"/>
      <c r="C545" s="82" t="s">
        <v>516</v>
      </c>
      <c r="D545" s="83" t="s">
        <v>861</v>
      </c>
      <c r="E545" s="84" t="s">
        <v>122</v>
      </c>
      <c r="F545" s="85">
        <v>1</v>
      </c>
      <c r="G545" s="85"/>
      <c r="H545" s="85"/>
      <c r="I545" s="85"/>
      <c r="J545" s="85"/>
      <c r="K545" s="85"/>
      <c r="L545" s="86"/>
      <c r="N545" s="88"/>
    </row>
    <row r="546" spans="1:14" s="87" customFormat="1" ht="54">
      <c r="A546" s="81" t="s">
        <v>50</v>
      </c>
      <c r="B546" s="82"/>
      <c r="C546" s="82" t="s">
        <v>517</v>
      </c>
      <c r="D546" s="83" t="s">
        <v>862</v>
      </c>
      <c r="E546" s="84" t="s">
        <v>122</v>
      </c>
      <c r="F546" s="85">
        <v>1</v>
      </c>
      <c r="G546" s="85"/>
      <c r="H546" s="85"/>
      <c r="I546" s="85"/>
      <c r="J546" s="85"/>
      <c r="K546" s="85"/>
      <c r="L546" s="86"/>
      <c r="N546" s="88"/>
    </row>
    <row r="547" spans="1:14" s="87" customFormat="1" ht="54">
      <c r="A547" s="81" t="s">
        <v>50</v>
      </c>
      <c r="B547" s="82"/>
      <c r="C547" s="82" t="s">
        <v>1026</v>
      </c>
      <c r="D547" s="83" t="s">
        <v>863</v>
      </c>
      <c r="E547" s="84" t="s">
        <v>122</v>
      </c>
      <c r="F547" s="85">
        <v>1</v>
      </c>
      <c r="G547" s="85"/>
      <c r="H547" s="85"/>
      <c r="I547" s="85"/>
      <c r="J547" s="85"/>
      <c r="K547" s="85"/>
      <c r="L547" s="86"/>
      <c r="N547" s="88"/>
    </row>
    <row r="548" spans="1:14" s="87" customFormat="1" ht="54">
      <c r="A548" s="81" t="s">
        <v>50</v>
      </c>
      <c r="B548" s="82"/>
      <c r="C548" s="82" t="s">
        <v>1027</v>
      </c>
      <c r="D548" s="83" t="s">
        <v>864</v>
      </c>
      <c r="E548" s="84" t="s">
        <v>122</v>
      </c>
      <c r="F548" s="85">
        <v>1</v>
      </c>
      <c r="G548" s="85"/>
      <c r="H548" s="85"/>
      <c r="I548" s="85"/>
      <c r="J548" s="85"/>
      <c r="K548" s="85"/>
      <c r="L548" s="86"/>
      <c r="N548" s="88"/>
    </row>
    <row r="549" spans="1:14" s="87" customFormat="1" ht="54">
      <c r="A549" s="81" t="s">
        <v>50</v>
      </c>
      <c r="B549" s="82"/>
      <c r="C549" s="82" t="s">
        <v>1202</v>
      </c>
      <c r="D549" s="83" t="s">
        <v>865</v>
      </c>
      <c r="E549" s="84" t="s">
        <v>122</v>
      </c>
      <c r="F549" s="85">
        <v>1</v>
      </c>
      <c r="G549" s="85"/>
      <c r="H549" s="85"/>
      <c r="I549" s="85"/>
      <c r="J549" s="85"/>
      <c r="K549" s="85"/>
      <c r="L549" s="86"/>
      <c r="N549" s="88"/>
    </row>
    <row r="550" spans="1:14" ht="54">
      <c r="A550" s="81" t="s">
        <v>50</v>
      </c>
      <c r="B550" s="82"/>
      <c r="C550" s="82" t="s">
        <v>1203</v>
      </c>
      <c r="D550" s="83" t="s">
        <v>866</v>
      </c>
      <c r="E550" s="84" t="s">
        <v>122</v>
      </c>
      <c r="F550" s="85">
        <v>1</v>
      </c>
      <c r="G550" s="85"/>
      <c r="H550" s="85"/>
      <c r="I550" s="85"/>
      <c r="J550" s="85"/>
      <c r="K550" s="85"/>
      <c r="L550" s="86"/>
    </row>
    <row r="551" spans="1:14" ht="54">
      <c r="A551" s="81" t="s">
        <v>50</v>
      </c>
      <c r="B551" s="82"/>
      <c r="C551" s="82" t="s">
        <v>1223</v>
      </c>
      <c r="D551" s="83" t="s">
        <v>1224</v>
      </c>
      <c r="E551" s="84" t="s">
        <v>122</v>
      </c>
      <c r="F551" s="85">
        <v>1</v>
      </c>
      <c r="G551" s="85"/>
      <c r="H551" s="85"/>
      <c r="I551" s="85"/>
      <c r="J551" s="85"/>
      <c r="K551" s="85"/>
      <c r="L551" s="86"/>
    </row>
    <row r="552" spans="1:14" s="87" customFormat="1" ht="18">
      <c r="A552" s="89"/>
      <c r="B552" s="82"/>
      <c r="C552" s="95" t="s">
        <v>450</v>
      </c>
      <c r="D552" s="96" t="s">
        <v>167</v>
      </c>
      <c r="E552" s="97"/>
      <c r="F552" s="97"/>
      <c r="G552" s="93"/>
      <c r="H552" s="93"/>
      <c r="I552" s="85"/>
      <c r="J552" s="85"/>
      <c r="K552" s="85"/>
      <c r="L552" s="86"/>
      <c r="N552" s="88"/>
    </row>
    <row r="553" spans="1:14" s="87" customFormat="1" ht="36">
      <c r="A553" s="81" t="s">
        <v>50</v>
      </c>
      <c r="B553" s="82"/>
      <c r="C553" s="82" t="s">
        <v>451</v>
      </c>
      <c r="D553" s="83" t="s">
        <v>867</v>
      </c>
      <c r="E553" s="84" t="s">
        <v>122</v>
      </c>
      <c r="F553" s="85">
        <v>19</v>
      </c>
      <c r="G553" s="85"/>
      <c r="H553" s="85"/>
      <c r="I553" s="85"/>
      <c r="J553" s="85"/>
      <c r="K553" s="85"/>
      <c r="L553" s="86"/>
      <c r="N553" s="88"/>
    </row>
    <row r="554" spans="1:14" s="87" customFormat="1" ht="54">
      <c r="A554" s="81" t="s">
        <v>50</v>
      </c>
      <c r="B554" s="82"/>
      <c r="C554" s="82" t="s">
        <v>452</v>
      </c>
      <c r="D554" s="83" t="s">
        <v>868</v>
      </c>
      <c r="E554" s="84" t="s">
        <v>122</v>
      </c>
      <c r="F554" s="85">
        <v>4</v>
      </c>
      <c r="G554" s="85"/>
      <c r="H554" s="85"/>
      <c r="I554" s="85"/>
      <c r="J554" s="85"/>
      <c r="K554" s="85"/>
      <c r="L554" s="86"/>
      <c r="N554" s="88"/>
    </row>
    <row r="555" spans="1:14" ht="36">
      <c r="A555" s="81" t="s">
        <v>50</v>
      </c>
      <c r="B555" s="82"/>
      <c r="C555" s="82" t="s">
        <v>453</v>
      </c>
      <c r="D555" s="83" t="s">
        <v>869</v>
      </c>
      <c r="E555" s="84" t="s">
        <v>122</v>
      </c>
      <c r="F555" s="85">
        <v>36</v>
      </c>
      <c r="G555" s="85"/>
      <c r="H555" s="85"/>
      <c r="I555" s="85"/>
      <c r="J555" s="85"/>
      <c r="K555" s="85"/>
      <c r="L555" s="86"/>
    </row>
    <row r="556" spans="1:14" s="87" customFormat="1" ht="36">
      <c r="A556" s="81" t="s">
        <v>50</v>
      </c>
      <c r="B556" s="82"/>
      <c r="C556" s="82" t="s">
        <v>454</v>
      </c>
      <c r="D556" s="83" t="s">
        <v>870</v>
      </c>
      <c r="E556" s="84" t="s">
        <v>122</v>
      </c>
      <c r="F556" s="85">
        <v>4</v>
      </c>
      <c r="G556" s="85"/>
      <c r="H556" s="85"/>
      <c r="I556" s="85"/>
      <c r="J556" s="85"/>
      <c r="K556" s="85"/>
      <c r="L556" s="86"/>
      <c r="N556" s="88"/>
    </row>
    <row r="557" spans="1:14" s="87" customFormat="1" ht="54">
      <c r="A557" s="81" t="s">
        <v>50</v>
      </c>
      <c r="B557" s="82"/>
      <c r="C557" s="82" t="s">
        <v>455</v>
      </c>
      <c r="D557" s="83" t="s">
        <v>871</v>
      </c>
      <c r="E557" s="84" t="s">
        <v>122</v>
      </c>
      <c r="F557" s="85">
        <v>4</v>
      </c>
      <c r="G557" s="85"/>
      <c r="H557" s="85"/>
      <c r="I557" s="85"/>
      <c r="J557" s="85"/>
      <c r="K557" s="85"/>
      <c r="L557" s="86"/>
      <c r="N557" s="88"/>
    </row>
    <row r="558" spans="1:14" s="87" customFormat="1" ht="18">
      <c r="A558" s="89"/>
      <c r="B558" s="82"/>
      <c r="C558" s="90"/>
      <c r="D558" s="91" t="s">
        <v>24</v>
      </c>
      <c r="E558" s="92"/>
      <c r="F558" s="92"/>
      <c r="G558" s="93"/>
      <c r="H558" s="93"/>
      <c r="I558" s="98"/>
      <c r="J558" s="98"/>
      <c r="K558" s="98"/>
      <c r="L558" s="94"/>
      <c r="N558" s="88"/>
    </row>
    <row r="559" spans="1:14" s="87" customFormat="1" ht="18">
      <c r="A559" s="89"/>
      <c r="B559" s="82"/>
      <c r="C559" s="95" t="s">
        <v>186</v>
      </c>
      <c r="D559" s="96" t="s">
        <v>168</v>
      </c>
      <c r="E559" s="97"/>
      <c r="F559" s="97"/>
      <c r="G559" s="93"/>
      <c r="H559" s="93"/>
      <c r="I559" s="93"/>
      <c r="J559" s="93"/>
      <c r="K559" s="93"/>
      <c r="L559" s="93"/>
      <c r="N559" s="88"/>
    </row>
    <row r="560" spans="1:14" s="87" customFormat="1" ht="18">
      <c r="A560" s="81" t="s">
        <v>68</v>
      </c>
      <c r="B560" s="82" t="s">
        <v>169</v>
      </c>
      <c r="C560" s="82" t="s">
        <v>456</v>
      </c>
      <c r="D560" s="113" t="s">
        <v>879</v>
      </c>
      <c r="E560" s="84" t="s">
        <v>37</v>
      </c>
      <c r="F560" s="85">
        <f>85.848+0.54*8</f>
        <v>90.168000000000006</v>
      </c>
      <c r="G560" s="85"/>
      <c r="H560" s="85"/>
      <c r="I560" s="85"/>
      <c r="J560" s="85"/>
      <c r="K560" s="85"/>
      <c r="L560" s="86"/>
      <c r="N560" s="88"/>
    </row>
    <row r="561" spans="1:14" s="87" customFormat="1" ht="18">
      <c r="A561" s="81" t="s">
        <v>71</v>
      </c>
      <c r="B561" s="82">
        <v>260121</v>
      </c>
      <c r="C561" s="82" t="s">
        <v>457</v>
      </c>
      <c r="D561" s="83" t="s">
        <v>880</v>
      </c>
      <c r="E561" s="84" t="s">
        <v>37</v>
      </c>
      <c r="F561" s="85">
        <f>104.61</f>
        <v>104.61</v>
      </c>
      <c r="G561" s="85"/>
      <c r="H561" s="85"/>
      <c r="I561" s="85"/>
      <c r="J561" s="85"/>
      <c r="K561" s="85"/>
      <c r="L561" s="86"/>
      <c r="N561" s="88"/>
    </row>
    <row r="562" spans="1:14" s="87" customFormat="1" ht="18">
      <c r="A562" s="89"/>
      <c r="B562" s="82"/>
      <c r="C562" s="90"/>
      <c r="D562" s="91" t="s">
        <v>24</v>
      </c>
      <c r="E562" s="92"/>
      <c r="F562" s="92"/>
      <c r="G562" s="93"/>
      <c r="H562" s="93"/>
      <c r="I562" s="98"/>
      <c r="J562" s="98"/>
      <c r="K562" s="98"/>
      <c r="L562" s="94"/>
      <c r="N562" s="88"/>
    </row>
    <row r="563" spans="1:14" s="87" customFormat="1" ht="18">
      <c r="A563" s="89"/>
      <c r="B563" s="82"/>
      <c r="C563" s="95" t="s">
        <v>187</v>
      </c>
      <c r="D563" s="96" t="s">
        <v>170</v>
      </c>
      <c r="E563" s="97"/>
      <c r="F563" s="97"/>
      <c r="G563" s="93"/>
      <c r="H563" s="93"/>
      <c r="I563" s="93"/>
      <c r="J563" s="93"/>
      <c r="K563" s="93"/>
      <c r="L563" s="93"/>
      <c r="N563" s="88"/>
    </row>
    <row r="564" spans="1:14" s="87" customFormat="1" ht="18">
      <c r="A564" s="81" t="s">
        <v>71</v>
      </c>
      <c r="B564" s="82">
        <v>240308</v>
      </c>
      <c r="C564" s="82" t="s">
        <v>458</v>
      </c>
      <c r="D564" s="83" t="s">
        <v>171</v>
      </c>
      <c r="E564" s="84" t="s">
        <v>1</v>
      </c>
      <c r="F564" s="85">
        <f>12.63+12.3+5.9</f>
        <v>30.83</v>
      </c>
      <c r="G564" s="85"/>
      <c r="H564" s="85"/>
      <c r="I564" s="85"/>
      <c r="J564" s="85"/>
      <c r="K564" s="85"/>
      <c r="L564" s="86"/>
      <c r="N564" s="88"/>
    </row>
    <row r="565" spans="1:14" ht="18">
      <c r="A565" s="81" t="s">
        <v>71</v>
      </c>
      <c r="B565" s="82">
        <v>240331</v>
      </c>
      <c r="C565" s="82" t="s">
        <v>459</v>
      </c>
      <c r="D565" s="83" t="s">
        <v>172</v>
      </c>
      <c r="E565" s="84" t="s">
        <v>173</v>
      </c>
      <c r="F565" s="85">
        <f>59.976-3.2*4</f>
        <v>47.176000000000002</v>
      </c>
      <c r="G565" s="85"/>
      <c r="H565" s="85"/>
      <c r="I565" s="85"/>
      <c r="J565" s="85"/>
      <c r="K565" s="85"/>
      <c r="L565" s="86"/>
    </row>
    <row r="566" spans="1:14" s="87" customFormat="1" ht="90">
      <c r="A566" s="81" t="s">
        <v>50</v>
      </c>
      <c r="B566" s="82" t="s">
        <v>1133</v>
      </c>
      <c r="C566" s="82" t="s">
        <v>460</v>
      </c>
      <c r="D566" s="83" t="s">
        <v>1194</v>
      </c>
      <c r="E566" s="84" t="s">
        <v>173</v>
      </c>
      <c r="F566" s="85">
        <v>33.869999999999997</v>
      </c>
      <c r="G566" s="85"/>
      <c r="H566" s="85"/>
      <c r="I566" s="85"/>
      <c r="J566" s="85"/>
      <c r="K566" s="85"/>
      <c r="L566" s="86"/>
      <c r="N566" s="88"/>
    </row>
    <row r="567" spans="1:14" s="87" customFormat="1" ht="72">
      <c r="A567" s="81" t="s">
        <v>50</v>
      </c>
      <c r="B567" s="82"/>
      <c r="C567" s="82" t="s">
        <v>461</v>
      </c>
      <c r="D567" s="83" t="s">
        <v>1195</v>
      </c>
      <c r="E567" s="84" t="s">
        <v>141</v>
      </c>
      <c r="F567" s="85">
        <f>(0.42+1.02+1.02+1.02+1.02+0.42)*2.8+(0.42+1.02+0.42)*3</f>
        <v>19.356000000000002</v>
      </c>
      <c r="G567" s="85"/>
      <c r="H567" s="85"/>
      <c r="I567" s="85"/>
      <c r="J567" s="85"/>
      <c r="K567" s="85"/>
      <c r="L567" s="86"/>
      <c r="N567" s="88"/>
    </row>
    <row r="568" spans="1:14" s="87" customFormat="1" ht="36">
      <c r="A568" s="81" t="s">
        <v>71</v>
      </c>
      <c r="B568" s="82">
        <v>340530</v>
      </c>
      <c r="C568" s="82" t="s">
        <v>462</v>
      </c>
      <c r="D568" s="83" t="s">
        <v>486</v>
      </c>
      <c r="E568" s="84" t="s">
        <v>141</v>
      </c>
      <c r="F568" s="85">
        <v>6</v>
      </c>
      <c r="G568" s="85"/>
      <c r="H568" s="85"/>
      <c r="I568" s="85"/>
      <c r="J568" s="85"/>
      <c r="K568" s="85"/>
      <c r="L568" s="86"/>
      <c r="N568" s="88"/>
    </row>
    <row r="569" spans="1:14" s="87" customFormat="1" ht="18">
      <c r="A569" s="81" t="s">
        <v>71</v>
      </c>
      <c r="B569" s="82">
        <v>340508</v>
      </c>
      <c r="C569" s="82" t="s">
        <v>463</v>
      </c>
      <c r="D569" s="83" t="s">
        <v>487</v>
      </c>
      <c r="E569" s="84" t="s">
        <v>141</v>
      </c>
      <c r="F569" s="85">
        <v>11.68</v>
      </c>
      <c r="G569" s="85"/>
      <c r="H569" s="85"/>
      <c r="I569" s="85"/>
      <c r="J569" s="85"/>
      <c r="K569" s="85"/>
      <c r="L569" s="86"/>
      <c r="N569" s="88"/>
    </row>
    <row r="570" spans="1:14" s="87" customFormat="1" ht="36">
      <c r="A570" s="81" t="s">
        <v>69</v>
      </c>
      <c r="B570" s="82" t="s">
        <v>174</v>
      </c>
      <c r="C570" s="82" t="s">
        <v>464</v>
      </c>
      <c r="D570" s="83" t="s">
        <v>488</v>
      </c>
      <c r="E570" s="84" t="s">
        <v>141</v>
      </c>
      <c r="F570" s="85">
        <v>12.61</v>
      </c>
      <c r="G570" s="85"/>
      <c r="H570" s="85"/>
      <c r="I570" s="85"/>
      <c r="J570" s="85"/>
      <c r="K570" s="85"/>
      <c r="L570" s="86"/>
      <c r="N570" s="88"/>
    </row>
    <row r="571" spans="1:14" s="87" customFormat="1" ht="54">
      <c r="A571" s="81" t="s">
        <v>50</v>
      </c>
      <c r="B571" s="82" t="s">
        <v>68</v>
      </c>
      <c r="C571" s="82" t="s">
        <v>518</v>
      </c>
      <c r="D571" s="83" t="s">
        <v>712</v>
      </c>
      <c r="E571" s="84" t="s">
        <v>141</v>
      </c>
      <c r="F571" s="85">
        <f>43.68-1.2*0.6*2</f>
        <v>42.24</v>
      </c>
      <c r="G571" s="85"/>
      <c r="H571" s="85"/>
      <c r="I571" s="85"/>
      <c r="J571" s="85"/>
      <c r="K571" s="85"/>
      <c r="L571" s="86"/>
      <c r="N571" s="88"/>
    </row>
    <row r="572" spans="1:14" s="87" customFormat="1" ht="54">
      <c r="A572" s="81" t="s">
        <v>50</v>
      </c>
      <c r="B572" s="82"/>
      <c r="C572" s="82" t="s">
        <v>1196</v>
      </c>
      <c r="D572" s="83" t="s">
        <v>740</v>
      </c>
      <c r="E572" s="84" t="s">
        <v>141</v>
      </c>
      <c r="F572" s="85">
        <v>586</v>
      </c>
      <c r="G572" s="85"/>
      <c r="H572" s="85"/>
      <c r="I572" s="85"/>
      <c r="J572" s="85"/>
      <c r="K572" s="85"/>
      <c r="L572" s="86"/>
      <c r="N572" s="88"/>
    </row>
    <row r="573" spans="1:14" s="87" customFormat="1" ht="18">
      <c r="A573" s="81" t="s">
        <v>50</v>
      </c>
      <c r="B573" s="82"/>
      <c r="C573" s="82" t="s">
        <v>1205</v>
      </c>
      <c r="D573" s="83" t="s">
        <v>1197</v>
      </c>
      <c r="E573" s="84" t="s">
        <v>122</v>
      </c>
      <c r="F573" s="85">
        <v>1</v>
      </c>
      <c r="G573" s="85"/>
      <c r="H573" s="85"/>
      <c r="I573" s="85"/>
      <c r="J573" s="85"/>
      <c r="K573" s="85"/>
      <c r="L573" s="86"/>
      <c r="N573" s="88"/>
    </row>
    <row r="574" spans="1:14" s="87" customFormat="1" ht="18">
      <c r="A574" s="89"/>
      <c r="B574" s="82"/>
      <c r="C574" s="90"/>
      <c r="D574" s="91" t="s">
        <v>24</v>
      </c>
      <c r="E574" s="92"/>
      <c r="F574" s="92"/>
      <c r="G574" s="93"/>
      <c r="H574" s="93"/>
      <c r="I574" s="98"/>
      <c r="J574" s="98"/>
      <c r="K574" s="98"/>
      <c r="L574" s="94"/>
      <c r="N574" s="88"/>
    </row>
    <row r="575" spans="1:14" s="87" customFormat="1" ht="18">
      <c r="A575" s="114"/>
      <c r="B575" s="114"/>
      <c r="C575" s="115">
        <v>21</v>
      </c>
      <c r="D575" s="116" t="s">
        <v>1149</v>
      </c>
      <c r="E575" s="114"/>
      <c r="F575" s="114"/>
      <c r="G575" s="117"/>
      <c r="H575" s="117"/>
      <c r="I575" s="117"/>
      <c r="J575" s="117"/>
      <c r="K575" s="117"/>
      <c r="L575" s="118"/>
      <c r="N575" s="88"/>
    </row>
    <row r="576" spans="1:14" s="87" customFormat="1" ht="36">
      <c r="A576" s="81" t="s">
        <v>69</v>
      </c>
      <c r="B576" s="82" t="s">
        <v>1242</v>
      </c>
      <c r="C576" s="82" t="s">
        <v>465</v>
      </c>
      <c r="D576" s="83" t="s">
        <v>1241</v>
      </c>
      <c r="E576" s="84" t="s">
        <v>122</v>
      </c>
      <c r="F576" s="85">
        <v>1</v>
      </c>
      <c r="G576" s="85"/>
      <c r="H576" s="85"/>
      <c r="I576" s="85"/>
      <c r="J576" s="85"/>
      <c r="K576" s="85"/>
      <c r="L576" s="86"/>
      <c r="N576" s="88"/>
    </row>
    <row r="577" spans="1:14" s="87" customFormat="1" ht="18">
      <c r="A577" s="81" t="s">
        <v>69</v>
      </c>
      <c r="B577" s="82" t="s">
        <v>1243</v>
      </c>
      <c r="C577" s="82" t="s">
        <v>466</v>
      </c>
      <c r="D577" s="83" t="s">
        <v>1150</v>
      </c>
      <c r="E577" s="84" t="s">
        <v>32</v>
      </c>
      <c r="F577" s="85">
        <v>12</v>
      </c>
      <c r="G577" s="85"/>
      <c r="H577" s="85"/>
      <c r="I577" s="85"/>
      <c r="J577" s="85"/>
      <c r="K577" s="85"/>
      <c r="L577" s="86"/>
      <c r="N577" s="88"/>
    </row>
    <row r="578" spans="1:14" s="87" customFormat="1" ht="18">
      <c r="A578" s="119"/>
      <c r="B578" s="119"/>
      <c r="C578" s="119"/>
      <c r="D578" s="120" t="s">
        <v>24</v>
      </c>
      <c r="E578" s="121"/>
      <c r="F578" s="121"/>
      <c r="G578" s="121"/>
      <c r="H578" s="121"/>
      <c r="I578" s="121"/>
      <c r="J578" s="121"/>
      <c r="K578" s="121"/>
      <c r="L578" s="122"/>
      <c r="N578" s="88"/>
    </row>
    <row r="579" spans="1:14" s="87" customFormat="1" ht="18">
      <c r="A579" s="89"/>
      <c r="B579" s="82"/>
      <c r="C579" s="95" t="s">
        <v>1206</v>
      </c>
      <c r="D579" s="96" t="s">
        <v>23</v>
      </c>
      <c r="E579" s="97"/>
      <c r="F579" s="97"/>
      <c r="G579" s="93"/>
      <c r="H579" s="93"/>
      <c r="I579" s="93"/>
      <c r="J579" s="93"/>
      <c r="K579" s="93"/>
      <c r="L579" s="93"/>
      <c r="N579" s="88"/>
    </row>
    <row r="580" spans="1:14" s="87" customFormat="1" ht="18">
      <c r="A580" s="81" t="s">
        <v>71</v>
      </c>
      <c r="B580" s="82" t="s">
        <v>739</v>
      </c>
      <c r="C580" s="82" t="s">
        <v>1207</v>
      </c>
      <c r="D580" s="83" t="s">
        <v>735</v>
      </c>
      <c r="E580" s="84" t="s">
        <v>141</v>
      </c>
      <c r="F580" s="85">
        <v>360</v>
      </c>
      <c r="G580" s="85"/>
      <c r="H580" s="85"/>
      <c r="I580" s="85"/>
      <c r="J580" s="85"/>
      <c r="K580" s="85"/>
      <c r="L580" s="86"/>
      <c r="N580" s="88"/>
    </row>
    <row r="581" spans="1:14" s="87" customFormat="1" ht="18">
      <c r="A581" s="81" t="s">
        <v>71</v>
      </c>
      <c r="B581" s="82">
        <v>340210</v>
      </c>
      <c r="C581" s="82" t="s">
        <v>1208</v>
      </c>
      <c r="D581" s="83" t="s">
        <v>175</v>
      </c>
      <c r="E581" s="84" t="s">
        <v>37</v>
      </c>
      <c r="F581" s="85">
        <v>291.61</v>
      </c>
      <c r="G581" s="85"/>
      <c r="H581" s="85"/>
      <c r="I581" s="85"/>
      <c r="J581" s="85"/>
      <c r="K581" s="85"/>
      <c r="L581" s="86"/>
      <c r="N581" s="88"/>
    </row>
    <row r="582" spans="1:14" ht="18">
      <c r="A582" s="81" t="s">
        <v>68</v>
      </c>
      <c r="B582" s="82" t="s">
        <v>176</v>
      </c>
      <c r="C582" s="82" t="s">
        <v>1209</v>
      </c>
      <c r="D582" s="83" t="s">
        <v>1093</v>
      </c>
      <c r="E582" s="84" t="s">
        <v>37</v>
      </c>
      <c r="F582" s="85">
        <v>2378.02</v>
      </c>
      <c r="G582" s="85"/>
      <c r="H582" s="85"/>
      <c r="I582" s="85"/>
      <c r="J582" s="85"/>
      <c r="K582" s="85"/>
      <c r="L582" s="86"/>
    </row>
    <row r="583" spans="1:14" ht="18">
      <c r="A583" s="81" t="s">
        <v>71</v>
      </c>
      <c r="B583" s="82" t="s">
        <v>1221</v>
      </c>
      <c r="C583" s="82" t="s">
        <v>1210</v>
      </c>
      <c r="D583" s="83" t="s">
        <v>177</v>
      </c>
      <c r="E583" s="84" t="s">
        <v>37</v>
      </c>
      <c r="F583" s="85">
        <v>46.5</v>
      </c>
      <c r="G583" s="85"/>
      <c r="H583" s="85"/>
      <c r="I583" s="85"/>
      <c r="J583" s="85"/>
      <c r="K583" s="85"/>
      <c r="L583" s="86"/>
    </row>
    <row r="584" spans="1:14" ht="18">
      <c r="A584" s="81" t="s">
        <v>50</v>
      </c>
      <c r="B584" s="82"/>
      <c r="C584" s="82" t="s">
        <v>1211</v>
      </c>
      <c r="D584" s="83" t="s">
        <v>178</v>
      </c>
      <c r="E584" s="84" t="s">
        <v>141</v>
      </c>
      <c r="F584" s="85">
        <f>104</f>
        <v>104</v>
      </c>
      <c r="G584" s="85"/>
      <c r="H584" s="85"/>
      <c r="I584" s="85"/>
      <c r="J584" s="85"/>
      <c r="K584" s="85"/>
      <c r="L584" s="86"/>
    </row>
    <row r="585" spans="1:14" ht="18.75" thickBot="1">
      <c r="A585" s="123"/>
      <c r="B585" s="62"/>
      <c r="C585" s="124"/>
      <c r="D585" s="91" t="s">
        <v>24</v>
      </c>
      <c r="E585" s="125"/>
      <c r="F585" s="126"/>
      <c r="G585" s="127"/>
      <c r="H585" s="127"/>
      <c r="I585" s="137"/>
      <c r="J585" s="137"/>
      <c r="K585" s="138"/>
      <c r="L585" s="94"/>
    </row>
    <row r="586" spans="1:14" ht="15.75">
      <c r="A586" s="128"/>
      <c r="B586" s="128"/>
      <c r="C586" s="129"/>
      <c r="D586" s="130"/>
      <c r="E586" s="130"/>
      <c r="F586" s="130"/>
      <c r="G586" s="130"/>
      <c r="H586" s="130"/>
      <c r="I586" s="76"/>
      <c r="J586" s="76"/>
      <c r="K586" s="76"/>
      <c r="L586" s="131"/>
    </row>
    <row r="587" spans="1:14" ht="18">
      <c r="A587" s="132"/>
      <c r="B587" s="133"/>
      <c r="C587" s="134"/>
      <c r="D587" s="134"/>
      <c r="E587" s="134"/>
      <c r="F587" s="134"/>
      <c r="G587" s="134"/>
      <c r="H587" s="153"/>
      <c r="I587" s="153"/>
      <c r="J587" s="153"/>
      <c r="K587" s="154"/>
      <c r="L587" s="135"/>
    </row>
    <row r="588" spans="1:14" ht="18">
      <c r="A588" s="132"/>
      <c r="B588" s="133"/>
      <c r="C588" s="134"/>
      <c r="D588" s="134"/>
      <c r="E588" s="134"/>
      <c r="F588" s="134"/>
      <c r="G588" s="134"/>
      <c r="H588" s="151"/>
      <c r="I588" s="151"/>
      <c r="J588" s="151"/>
      <c r="K588" s="152"/>
      <c r="L588" s="136"/>
    </row>
    <row r="589" spans="1:14" ht="18">
      <c r="A589" s="132"/>
      <c r="B589" s="133"/>
      <c r="C589" s="134"/>
      <c r="D589" s="134"/>
      <c r="E589" s="134"/>
      <c r="F589" s="134"/>
      <c r="G589" s="134"/>
      <c r="H589" s="151"/>
      <c r="I589" s="151"/>
      <c r="J589" s="151"/>
      <c r="K589" s="152"/>
      <c r="L589" s="136"/>
    </row>
    <row r="590" spans="1:14" ht="18">
      <c r="A590" s="132"/>
      <c r="B590" s="133"/>
      <c r="C590" s="134"/>
      <c r="D590" s="134"/>
      <c r="E590" s="134"/>
      <c r="F590" s="134"/>
      <c r="G590" s="134"/>
      <c r="H590" s="151"/>
      <c r="I590" s="151"/>
      <c r="J590" s="151"/>
      <c r="K590" s="152"/>
      <c r="L590" s="136"/>
    </row>
    <row r="591" spans="1:14" ht="18">
      <c r="A591" s="132"/>
      <c r="B591" s="133"/>
      <c r="C591" s="134"/>
      <c r="D591" s="134"/>
      <c r="E591" s="134"/>
      <c r="F591" s="134"/>
      <c r="G591" s="134"/>
      <c r="H591" s="151"/>
      <c r="I591" s="151"/>
      <c r="J591" s="151"/>
      <c r="K591" s="152"/>
      <c r="L591" s="136"/>
    </row>
    <row r="592" spans="1:14" ht="18">
      <c r="A592" s="132"/>
      <c r="B592" s="133"/>
      <c r="C592" s="134"/>
      <c r="D592" s="134"/>
      <c r="E592" s="134"/>
      <c r="F592" s="134"/>
      <c r="G592" s="134"/>
      <c r="H592" s="151"/>
      <c r="I592" s="151"/>
      <c r="J592" s="151"/>
      <c r="K592" s="152"/>
      <c r="L592" s="136"/>
    </row>
    <row r="593" spans="1:12" ht="18">
      <c r="A593" s="132"/>
      <c r="B593" s="133"/>
      <c r="C593" s="134"/>
      <c r="D593" s="134"/>
      <c r="E593" s="134"/>
      <c r="F593" s="134"/>
      <c r="G593" s="134"/>
      <c r="H593" s="151"/>
      <c r="I593" s="151"/>
      <c r="J593" s="151"/>
      <c r="K593" s="152"/>
      <c r="L593" s="136"/>
    </row>
    <row r="594" spans="1:12">
      <c r="D594" s="52"/>
      <c r="E594" s="52"/>
    </row>
    <row r="595" spans="1:12">
      <c r="D595" s="52"/>
      <c r="E595" s="52"/>
    </row>
    <row r="596" spans="1:12">
      <c r="D596" s="52"/>
      <c r="E596" s="52"/>
    </row>
    <row r="597" spans="1:12">
      <c r="D597" s="52"/>
      <c r="E597" s="52"/>
    </row>
    <row r="598" spans="1:12">
      <c r="D598" s="52"/>
      <c r="E598" s="52"/>
    </row>
    <row r="599" spans="1:12">
      <c r="D599" s="52"/>
      <c r="E599" s="52"/>
    </row>
    <row r="600" spans="1:12">
      <c r="D600" s="52"/>
      <c r="E600" s="52"/>
    </row>
    <row r="601" spans="1:12">
      <c r="D601" s="52"/>
      <c r="E601" s="52"/>
    </row>
    <row r="602" spans="1:12" ht="15.75">
      <c r="D602" s="52"/>
      <c r="E602" s="52"/>
      <c r="I602" s="155" t="s">
        <v>7</v>
      </c>
      <c r="J602" s="155"/>
      <c r="K602" s="155"/>
      <c r="L602" s="155"/>
    </row>
    <row r="603" spans="1:12" ht="20.25">
      <c r="D603" s="52"/>
      <c r="E603" s="52"/>
      <c r="I603" s="156" t="s">
        <v>5</v>
      </c>
      <c r="J603" s="156"/>
      <c r="K603" s="156"/>
      <c r="L603" s="156"/>
    </row>
    <row r="604" spans="1:12" ht="20.25">
      <c r="D604" s="52"/>
      <c r="E604" s="52"/>
      <c r="I604" s="156" t="s">
        <v>6</v>
      </c>
      <c r="J604" s="156"/>
      <c r="K604" s="156"/>
      <c r="L604" s="156"/>
    </row>
    <row r="605" spans="1:12">
      <c r="D605" s="52"/>
      <c r="E605" s="52"/>
    </row>
  </sheetData>
  <protectedRanges>
    <protectedRange sqref="D27" name="Intervalo1_2"/>
    <protectedRange sqref="D280:D281" name="Intervalo1_1_2_1_2"/>
    <protectedRange sqref="D282" name="Intervalo1_1_3_1_1_2"/>
    <protectedRange sqref="D487" name="Intervalo1_1_2"/>
    <protectedRange sqref="D488" name="Intervalo1_1_3"/>
    <protectedRange sqref="D486" name="Intervalo1_1_4"/>
    <protectedRange sqref="G438:H438" name="Intervalo1_3_3_1"/>
  </protectedRanges>
  <mergeCells count="17">
    <mergeCell ref="I604:L604"/>
    <mergeCell ref="H590:K590"/>
    <mergeCell ref="H591:K591"/>
    <mergeCell ref="H592:K592"/>
    <mergeCell ref="H593:K593"/>
    <mergeCell ref="H588:K588"/>
    <mergeCell ref="H589:K589"/>
    <mergeCell ref="H587:K587"/>
    <mergeCell ref="I602:L602"/>
    <mergeCell ref="I603:L603"/>
    <mergeCell ref="I585:K585"/>
    <mergeCell ref="A2:L2"/>
    <mergeCell ref="A3:L3"/>
    <mergeCell ref="A4:L4"/>
    <mergeCell ref="E5:L5"/>
    <mergeCell ref="G6:H6"/>
    <mergeCell ref="G7:H7"/>
  </mergeCells>
  <printOptions horizontalCentered="1"/>
  <pageMargins left="0.27559055118110237" right="0.27559055118110237" top="0.47244094488188981" bottom="0.47244094488188981" header="0.51181102362204722" footer="0.51181102362204722"/>
  <pageSetup paperSize="9" scale="34" orientation="portrait" r:id="rId1"/>
  <headerFooter alignWithMargins="0"/>
  <rowBreaks count="1" manualBreakCount="1">
    <brk id="316" max="11" man="1"/>
  </rowBreaks>
  <colBreaks count="1" manualBreakCount="1">
    <brk id="384" max="1048575" man="1"/>
  </colBreaks>
</worksheet>
</file>

<file path=xl/worksheets/sheet2.xml><?xml version="1.0" encoding="utf-8"?>
<worksheet xmlns="http://schemas.openxmlformats.org/spreadsheetml/2006/main" xmlns:r="http://schemas.openxmlformats.org/officeDocument/2006/relationships">
  <sheetPr codeName="Plan2"/>
  <dimension ref="B1:S109"/>
  <sheetViews>
    <sheetView view="pageBreakPreview" zoomScale="85" zoomScaleNormal="100" zoomScaleSheetLayoutView="85" workbookViewId="0">
      <selection activeCell="M16" sqref="M16"/>
    </sheetView>
  </sheetViews>
  <sheetFormatPr defaultRowHeight="15"/>
  <cols>
    <col min="1" max="1" width="1.85546875" style="1" customWidth="1"/>
    <col min="2" max="2" width="6.5703125" style="1" customWidth="1"/>
    <col min="3" max="3" width="41.7109375" style="1" customWidth="1"/>
    <col min="4" max="4" width="6.140625" style="1" customWidth="1"/>
    <col min="5" max="5" width="16" style="2" customWidth="1"/>
    <col min="6" max="6" width="12.85546875" style="2" bestFit="1" customWidth="1"/>
    <col min="7" max="7" width="14.5703125" style="2" customWidth="1"/>
    <col min="8" max="8" width="14" style="2" customWidth="1"/>
    <col min="9" max="9" width="15.140625" style="2" customWidth="1"/>
    <col min="10" max="10" width="17" style="2" customWidth="1"/>
    <col min="11" max="11" width="16" style="2" customWidth="1"/>
    <col min="12" max="12" width="15.85546875" style="2" customWidth="1"/>
    <col min="13" max="13" width="13.28515625" style="2" bestFit="1" customWidth="1"/>
    <col min="14" max="18" width="13.28515625" style="2" customWidth="1"/>
    <col min="19" max="19" width="17.42578125" style="2" customWidth="1"/>
    <col min="20" max="20" width="1.5703125" style="1" customWidth="1"/>
    <col min="21" max="263" width="9.140625" style="1"/>
    <col min="264" max="264" width="1.85546875" style="1" customWidth="1"/>
    <col min="265" max="265" width="6.5703125" style="1" customWidth="1"/>
    <col min="266" max="266" width="32.5703125" style="1" customWidth="1"/>
    <col min="267" max="267" width="6.140625" style="1" customWidth="1"/>
    <col min="268" max="268" width="16" style="1" customWidth="1"/>
    <col min="269" max="269" width="12.85546875" style="1" bestFit="1" customWidth="1"/>
    <col min="270" max="270" width="11.5703125" style="1" bestFit="1" customWidth="1"/>
    <col min="271" max="272" width="13.28515625" style="1" bestFit="1" customWidth="1"/>
    <col min="273" max="274" width="13.28515625" style="1" customWidth="1"/>
    <col min="275" max="275" width="16.28515625" style="1" customWidth="1"/>
    <col min="276" max="276" width="1.5703125" style="1" customWidth="1"/>
    <col min="277" max="519" width="9.140625" style="1"/>
    <col min="520" max="520" width="1.85546875" style="1" customWidth="1"/>
    <col min="521" max="521" width="6.5703125" style="1" customWidth="1"/>
    <col min="522" max="522" width="32.5703125" style="1" customWidth="1"/>
    <col min="523" max="523" width="6.140625" style="1" customWidth="1"/>
    <col min="524" max="524" width="16" style="1" customWidth="1"/>
    <col min="525" max="525" width="12.85546875" style="1" bestFit="1" customWidth="1"/>
    <col min="526" max="526" width="11.5703125" style="1" bestFit="1" customWidth="1"/>
    <col min="527" max="528" width="13.28515625" style="1" bestFit="1" customWidth="1"/>
    <col min="529" max="530" width="13.28515625" style="1" customWidth="1"/>
    <col min="531" max="531" width="16.28515625" style="1" customWidth="1"/>
    <col min="532" max="532" width="1.5703125" style="1" customWidth="1"/>
    <col min="533" max="775" width="9.140625" style="1"/>
    <col min="776" max="776" width="1.85546875" style="1" customWidth="1"/>
    <col min="777" max="777" width="6.5703125" style="1" customWidth="1"/>
    <col min="778" max="778" width="32.5703125" style="1" customWidth="1"/>
    <col min="779" max="779" width="6.140625" style="1" customWidth="1"/>
    <col min="780" max="780" width="16" style="1" customWidth="1"/>
    <col min="781" max="781" width="12.85546875" style="1" bestFit="1" customWidth="1"/>
    <col min="782" max="782" width="11.5703125" style="1" bestFit="1" customWidth="1"/>
    <col min="783" max="784" width="13.28515625" style="1" bestFit="1" customWidth="1"/>
    <col min="785" max="786" width="13.28515625" style="1" customWidth="1"/>
    <col min="787" max="787" width="16.28515625" style="1" customWidth="1"/>
    <col min="788" max="788" width="1.5703125" style="1" customWidth="1"/>
    <col min="789" max="1031" width="9.140625" style="1"/>
    <col min="1032" max="1032" width="1.85546875" style="1" customWidth="1"/>
    <col min="1033" max="1033" width="6.5703125" style="1" customWidth="1"/>
    <col min="1034" max="1034" width="32.5703125" style="1" customWidth="1"/>
    <col min="1035" max="1035" width="6.140625" style="1" customWidth="1"/>
    <col min="1036" max="1036" width="16" style="1" customWidth="1"/>
    <col min="1037" max="1037" width="12.85546875" style="1" bestFit="1" customWidth="1"/>
    <col min="1038" max="1038" width="11.5703125" style="1" bestFit="1" customWidth="1"/>
    <col min="1039" max="1040" width="13.28515625" style="1" bestFit="1" customWidth="1"/>
    <col min="1041" max="1042" width="13.28515625" style="1" customWidth="1"/>
    <col min="1043" max="1043" width="16.28515625" style="1" customWidth="1"/>
    <col min="1044" max="1044" width="1.5703125" style="1" customWidth="1"/>
    <col min="1045" max="1287" width="9.140625" style="1"/>
    <col min="1288" max="1288" width="1.85546875" style="1" customWidth="1"/>
    <col min="1289" max="1289" width="6.5703125" style="1" customWidth="1"/>
    <col min="1290" max="1290" width="32.5703125" style="1" customWidth="1"/>
    <col min="1291" max="1291" width="6.140625" style="1" customWidth="1"/>
    <col min="1292" max="1292" width="16" style="1" customWidth="1"/>
    <col min="1293" max="1293" width="12.85546875" style="1" bestFit="1" customWidth="1"/>
    <col min="1294" max="1294" width="11.5703125" style="1" bestFit="1" customWidth="1"/>
    <col min="1295" max="1296" width="13.28515625" style="1" bestFit="1" customWidth="1"/>
    <col min="1297" max="1298" width="13.28515625" style="1" customWidth="1"/>
    <col min="1299" max="1299" width="16.28515625" style="1" customWidth="1"/>
    <col min="1300" max="1300" width="1.5703125" style="1" customWidth="1"/>
    <col min="1301" max="1543" width="9.140625" style="1"/>
    <col min="1544" max="1544" width="1.85546875" style="1" customWidth="1"/>
    <col min="1545" max="1545" width="6.5703125" style="1" customWidth="1"/>
    <col min="1546" max="1546" width="32.5703125" style="1" customWidth="1"/>
    <col min="1547" max="1547" width="6.140625" style="1" customWidth="1"/>
    <col min="1548" max="1548" width="16" style="1" customWidth="1"/>
    <col min="1549" max="1549" width="12.85546875" style="1" bestFit="1" customWidth="1"/>
    <col min="1550" max="1550" width="11.5703125" style="1" bestFit="1" customWidth="1"/>
    <col min="1551" max="1552" width="13.28515625" style="1" bestFit="1" customWidth="1"/>
    <col min="1553" max="1554" width="13.28515625" style="1" customWidth="1"/>
    <col min="1555" max="1555" width="16.28515625" style="1" customWidth="1"/>
    <col min="1556" max="1556" width="1.5703125" style="1" customWidth="1"/>
    <col min="1557" max="1799" width="9.140625" style="1"/>
    <col min="1800" max="1800" width="1.85546875" style="1" customWidth="1"/>
    <col min="1801" max="1801" width="6.5703125" style="1" customWidth="1"/>
    <col min="1802" max="1802" width="32.5703125" style="1" customWidth="1"/>
    <col min="1803" max="1803" width="6.140625" style="1" customWidth="1"/>
    <col min="1804" max="1804" width="16" style="1" customWidth="1"/>
    <col min="1805" max="1805" width="12.85546875" style="1" bestFit="1" customWidth="1"/>
    <col min="1806" max="1806" width="11.5703125" style="1" bestFit="1" customWidth="1"/>
    <col min="1807" max="1808" width="13.28515625" style="1" bestFit="1" customWidth="1"/>
    <col min="1809" max="1810" width="13.28515625" style="1" customWidth="1"/>
    <col min="1811" max="1811" width="16.28515625" style="1" customWidth="1"/>
    <col min="1812" max="1812" width="1.5703125" style="1" customWidth="1"/>
    <col min="1813" max="2055" width="9.140625" style="1"/>
    <col min="2056" max="2056" width="1.85546875" style="1" customWidth="1"/>
    <col min="2057" max="2057" width="6.5703125" style="1" customWidth="1"/>
    <col min="2058" max="2058" width="32.5703125" style="1" customWidth="1"/>
    <col min="2059" max="2059" width="6.140625" style="1" customWidth="1"/>
    <col min="2060" max="2060" width="16" style="1" customWidth="1"/>
    <col min="2061" max="2061" width="12.85546875" style="1" bestFit="1" customWidth="1"/>
    <col min="2062" max="2062" width="11.5703125" style="1" bestFit="1" customWidth="1"/>
    <col min="2063" max="2064" width="13.28515625" style="1" bestFit="1" customWidth="1"/>
    <col min="2065" max="2066" width="13.28515625" style="1" customWidth="1"/>
    <col min="2067" max="2067" width="16.28515625" style="1" customWidth="1"/>
    <col min="2068" max="2068" width="1.5703125" style="1" customWidth="1"/>
    <col min="2069" max="2311" width="9.140625" style="1"/>
    <col min="2312" max="2312" width="1.85546875" style="1" customWidth="1"/>
    <col min="2313" max="2313" width="6.5703125" style="1" customWidth="1"/>
    <col min="2314" max="2314" width="32.5703125" style="1" customWidth="1"/>
    <col min="2315" max="2315" width="6.140625" style="1" customWidth="1"/>
    <col min="2316" max="2316" width="16" style="1" customWidth="1"/>
    <col min="2317" max="2317" width="12.85546875" style="1" bestFit="1" customWidth="1"/>
    <col min="2318" max="2318" width="11.5703125" style="1" bestFit="1" customWidth="1"/>
    <col min="2319" max="2320" width="13.28515625" style="1" bestFit="1" customWidth="1"/>
    <col min="2321" max="2322" width="13.28515625" style="1" customWidth="1"/>
    <col min="2323" max="2323" width="16.28515625" style="1" customWidth="1"/>
    <col min="2324" max="2324" width="1.5703125" style="1" customWidth="1"/>
    <col min="2325" max="2567" width="9.140625" style="1"/>
    <col min="2568" max="2568" width="1.85546875" style="1" customWidth="1"/>
    <col min="2569" max="2569" width="6.5703125" style="1" customWidth="1"/>
    <col min="2570" max="2570" width="32.5703125" style="1" customWidth="1"/>
    <col min="2571" max="2571" width="6.140625" style="1" customWidth="1"/>
    <col min="2572" max="2572" width="16" style="1" customWidth="1"/>
    <col min="2573" max="2573" width="12.85546875" style="1" bestFit="1" customWidth="1"/>
    <col min="2574" max="2574" width="11.5703125" style="1" bestFit="1" customWidth="1"/>
    <col min="2575" max="2576" width="13.28515625" style="1" bestFit="1" customWidth="1"/>
    <col min="2577" max="2578" width="13.28515625" style="1" customWidth="1"/>
    <col min="2579" max="2579" width="16.28515625" style="1" customWidth="1"/>
    <col min="2580" max="2580" width="1.5703125" style="1" customWidth="1"/>
    <col min="2581" max="2823" width="9.140625" style="1"/>
    <col min="2824" max="2824" width="1.85546875" style="1" customWidth="1"/>
    <col min="2825" max="2825" width="6.5703125" style="1" customWidth="1"/>
    <col min="2826" max="2826" width="32.5703125" style="1" customWidth="1"/>
    <col min="2827" max="2827" width="6.140625" style="1" customWidth="1"/>
    <col min="2828" max="2828" width="16" style="1" customWidth="1"/>
    <col min="2829" max="2829" width="12.85546875" style="1" bestFit="1" customWidth="1"/>
    <col min="2830" max="2830" width="11.5703125" style="1" bestFit="1" customWidth="1"/>
    <col min="2831" max="2832" width="13.28515625" style="1" bestFit="1" customWidth="1"/>
    <col min="2833" max="2834" width="13.28515625" style="1" customWidth="1"/>
    <col min="2835" max="2835" width="16.28515625" style="1" customWidth="1"/>
    <col min="2836" max="2836" width="1.5703125" style="1" customWidth="1"/>
    <col min="2837" max="3079" width="9.140625" style="1"/>
    <col min="3080" max="3080" width="1.85546875" style="1" customWidth="1"/>
    <col min="3081" max="3081" width="6.5703125" style="1" customWidth="1"/>
    <col min="3082" max="3082" width="32.5703125" style="1" customWidth="1"/>
    <col min="3083" max="3083" width="6.140625" style="1" customWidth="1"/>
    <col min="3084" max="3084" width="16" style="1" customWidth="1"/>
    <col min="3085" max="3085" width="12.85546875" style="1" bestFit="1" customWidth="1"/>
    <col min="3086" max="3086" width="11.5703125" style="1" bestFit="1" customWidth="1"/>
    <col min="3087" max="3088" width="13.28515625" style="1" bestFit="1" customWidth="1"/>
    <col min="3089" max="3090" width="13.28515625" style="1" customWidth="1"/>
    <col min="3091" max="3091" width="16.28515625" style="1" customWidth="1"/>
    <col min="3092" max="3092" width="1.5703125" style="1" customWidth="1"/>
    <col min="3093" max="3335" width="9.140625" style="1"/>
    <col min="3336" max="3336" width="1.85546875" style="1" customWidth="1"/>
    <col min="3337" max="3337" width="6.5703125" style="1" customWidth="1"/>
    <col min="3338" max="3338" width="32.5703125" style="1" customWidth="1"/>
    <col min="3339" max="3339" width="6.140625" style="1" customWidth="1"/>
    <col min="3340" max="3340" width="16" style="1" customWidth="1"/>
    <col min="3341" max="3341" width="12.85546875" style="1" bestFit="1" customWidth="1"/>
    <col min="3342" max="3342" width="11.5703125" style="1" bestFit="1" customWidth="1"/>
    <col min="3343" max="3344" width="13.28515625" style="1" bestFit="1" customWidth="1"/>
    <col min="3345" max="3346" width="13.28515625" style="1" customWidth="1"/>
    <col min="3347" max="3347" width="16.28515625" style="1" customWidth="1"/>
    <col min="3348" max="3348" width="1.5703125" style="1" customWidth="1"/>
    <col min="3349" max="3591" width="9.140625" style="1"/>
    <col min="3592" max="3592" width="1.85546875" style="1" customWidth="1"/>
    <col min="3593" max="3593" width="6.5703125" style="1" customWidth="1"/>
    <col min="3594" max="3594" width="32.5703125" style="1" customWidth="1"/>
    <col min="3595" max="3595" width="6.140625" style="1" customWidth="1"/>
    <col min="3596" max="3596" width="16" style="1" customWidth="1"/>
    <col min="3597" max="3597" width="12.85546875" style="1" bestFit="1" customWidth="1"/>
    <col min="3598" max="3598" width="11.5703125" style="1" bestFit="1" customWidth="1"/>
    <col min="3599" max="3600" width="13.28515625" style="1" bestFit="1" customWidth="1"/>
    <col min="3601" max="3602" width="13.28515625" style="1" customWidth="1"/>
    <col min="3603" max="3603" width="16.28515625" style="1" customWidth="1"/>
    <col min="3604" max="3604" width="1.5703125" style="1" customWidth="1"/>
    <col min="3605" max="3847" width="9.140625" style="1"/>
    <col min="3848" max="3848" width="1.85546875" style="1" customWidth="1"/>
    <col min="3849" max="3849" width="6.5703125" style="1" customWidth="1"/>
    <col min="3850" max="3850" width="32.5703125" style="1" customWidth="1"/>
    <col min="3851" max="3851" width="6.140625" style="1" customWidth="1"/>
    <col min="3852" max="3852" width="16" style="1" customWidth="1"/>
    <col min="3853" max="3853" width="12.85546875" style="1" bestFit="1" customWidth="1"/>
    <col min="3854" max="3854" width="11.5703125" style="1" bestFit="1" customWidth="1"/>
    <col min="3855" max="3856" width="13.28515625" style="1" bestFit="1" customWidth="1"/>
    <col min="3857" max="3858" width="13.28515625" style="1" customWidth="1"/>
    <col min="3859" max="3859" width="16.28515625" style="1" customWidth="1"/>
    <col min="3860" max="3860" width="1.5703125" style="1" customWidth="1"/>
    <col min="3861" max="4103" width="9.140625" style="1"/>
    <col min="4104" max="4104" width="1.85546875" style="1" customWidth="1"/>
    <col min="4105" max="4105" width="6.5703125" style="1" customWidth="1"/>
    <col min="4106" max="4106" width="32.5703125" style="1" customWidth="1"/>
    <col min="4107" max="4107" width="6.140625" style="1" customWidth="1"/>
    <col min="4108" max="4108" width="16" style="1" customWidth="1"/>
    <col min="4109" max="4109" width="12.85546875" style="1" bestFit="1" customWidth="1"/>
    <col min="4110" max="4110" width="11.5703125" style="1" bestFit="1" customWidth="1"/>
    <col min="4111" max="4112" width="13.28515625" style="1" bestFit="1" customWidth="1"/>
    <col min="4113" max="4114" width="13.28515625" style="1" customWidth="1"/>
    <col min="4115" max="4115" width="16.28515625" style="1" customWidth="1"/>
    <col min="4116" max="4116" width="1.5703125" style="1" customWidth="1"/>
    <col min="4117" max="4359" width="9.140625" style="1"/>
    <col min="4360" max="4360" width="1.85546875" style="1" customWidth="1"/>
    <col min="4361" max="4361" width="6.5703125" style="1" customWidth="1"/>
    <col min="4362" max="4362" width="32.5703125" style="1" customWidth="1"/>
    <col min="4363" max="4363" width="6.140625" style="1" customWidth="1"/>
    <col min="4364" max="4364" width="16" style="1" customWidth="1"/>
    <col min="4365" max="4365" width="12.85546875" style="1" bestFit="1" customWidth="1"/>
    <col min="4366" max="4366" width="11.5703125" style="1" bestFit="1" customWidth="1"/>
    <col min="4367" max="4368" width="13.28515625" style="1" bestFit="1" customWidth="1"/>
    <col min="4369" max="4370" width="13.28515625" style="1" customWidth="1"/>
    <col min="4371" max="4371" width="16.28515625" style="1" customWidth="1"/>
    <col min="4372" max="4372" width="1.5703125" style="1" customWidth="1"/>
    <col min="4373" max="4615" width="9.140625" style="1"/>
    <col min="4616" max="4616" width="1.85546875" style="1" customWidth="1"/>
    <col min="4617" max="4617" width="6.5703125" style="1" customWidth="1"/>
    <col min="4618" max="4618" width="32.5703125" style="1" customWidth="1"/>
    <col min="4619" max="4619" width="6.140625" style="1" customWidth="1"/>
    <col min="4620" max="4620" width="16" style="1" customWidth="1"/>
    <col min="4621" max="4621" width="12.85546875" style="1" bestFit="1" customWidth="1"/>
    <col min="4622" max="4622" width="11.5703125" style="1" bestFit="1" customWidth="1"/>
    <col min="4623" max="4624" width="13.28515625" style="1" bestFit="1" customWidth="1"/>
    <col min="4625" max="4626" width="13.28515625" style="1" customWidth="1"/>
    <col min="4627" max="4627" width="16.28515625" style="1" customWidth="1"/>
    <col min="4628" max="4628" width="1.5703125" style="1" customWidth="1"/>
    <col min="4629" max="4871" width="9.140625" style="1"/>
    <col min="4872" max="4872" width="1.85546875" style="1" customWidth="1"/>
    <col min="4873" max="4873" width="6.5703125" style="1" customWidth="1"/>
    <col min="4874" max="4874" width="32.5703125" style="1" customWidth="1"/>
    <col min="4875" max="4875" width="6.140625" style="1" customWidth="1"/>
    <col min="4876" max="4876" width="16" style="1" customWidth="1"/>
    <col min="4877" max="4877" width="12.85546875" style="1" bestFit="1" customWidth="1"/>
    <col min="4878" max="4878" width="11.5703125" style="1" bestFit="1" customWidth="1"/>
    <col min="4879" max="4880" width="13.28515625" style="1" bestFit="1" customWidth="1"/>
    <col min="4881" max="4882" width="13.28515625" style="1" customWidth="1"/>
    <col min="4883" max="4883" width="16.28515625" style="1" customWidth="1"/>
    <col min="4884" max="4884" width="1.5703125" style="1" customWidth="1"/>
    <col min="4885" max="5127" width="9.140625" style="1"/>
    <col min="5128" max="5128" width="1.85546875" style="1" customWidth="1"/>
    <col min="5129" max="5129" width="6.5703125" style="1" customWidth="1"/>
    <col min="5130" max="5130" width="32.5703125" style="1" customWidth="1"/>
    <col min="5131" max="5131" width="6.140625" style="1" customWidth="1"/>
    <col min="5132" max="5132" width="16" style="1" customWidth="1"/>
    <col min="5133" max="5133" width="12.85546875" style="1" bestFit="1" customWidth="1"/>
    <col min="5134" max="5134" width="11.5703125" style="1" bestFit="1" customWidth="1"/>
    <col min="5135" max="5136" width="13.28515625" style="1" bestFit="1" customWidth="1"/>
    <col min="5137" max="5138" width="13.28515625" style="1" customWidth="1"/>
    <col min="5139" max="5139" width="16.28515625" style="1" customWidth="1"/>
    <col min="5140" max="5140" width="1.5703125" style="1" customWidth="1"/>
    <col min="5141" max="5383" width="9.140625" style="1"/>
    <col min="5384" max="5384" width="1.85546875" style="1" customWidth="1"/>
    <col min="5385" max="5385" width="6.5703125" style="1" customWidth="1"/>
    <col min="5386" max="5386" width="32.5703125" style="1" customWidth="1"/>
    <col min="5387" max="5387" width="6.140625" style="1" customWidth="1"/>
    <col min="5388" max="5388" width="16" style="1" customWidth="1"/>
    <col min="5389" max="5389" width="12.85546875" style="1" bestFit="1" customWidth="1"/>
    <col min="5390" max="5390" width="11.5703125" style="1" bestFit="1" customWidth="1"/>
    <col min="5391" max="5392" width="13.28515625" style="1" bestFit="1" customWidth="1"/>
    <col min="5393" max="5394" width="13.28515625" style="1" customWidth="1"/>
    <col min="5395" max="5395" width="16.28515625" style="1" customWidth="1"/>
    <col min="5396" max="5396" width="1.5703125" style="1" customWidth="1"/>
    <col min="5397" max="5639" width="9.140625" style="1"/>
    <col min="5640" max="5640" width="1.85546875" style="1" customWidth="1"/>
    <col min="5641" max="5641" width="6.5703125" style="1" customWidth="1"/>
    <col min="5642" max="5642" width="32.5703125" style="1" customWidth="1"/>
    <col min="5643" max="5643" width="6.140625" style="1" customWidth="1"/>
    <col min="5644" max="5644" width="16" style="1" customWidth="1"/>
    <col min="5645" max="5645" width="12.85546875" style="1" bestFit="1" customWidth="1"/>
    <col min="5646" max="5646" width="11.5703125" style="1" bestFit="1" customWidth="1"/>
    <col min="5647" max="5648" width="13.28515625" style="1" bestFit="1" customWidth="1"/>
    <col min="5649" max="5650" width="13.28515625" style="1" customWidth="1"/>
    <col min="5651" max="5651" width="16.28515625" style="1" customWidth="1"/>
    <col min="5652" max="5652" width="1.5703125" style="1" customWidth="1"/>
    <col min="5653" max="5895" width="9.140625" style="1"/>
    <col min="5896" max="5896" width="1.85546875" style="1" customWidth="1"/>
    <col min="5897" max="5897" width="6.5703125" style="1" customWidth="1"/>
    <col min="5898" max="5898" width="32.5703125" style="1" customWidth="1"/>
    <col min="5899" max="5899" width="6.140625" style="1" customWidth="1"/>
    <col min="5900" max="5900" width="16" style="1" customWidth="1"/>
    <col min="5901" max="5901" width="12.85546875" style="1" bestFit="1" customWidth="1"/>
    <col min="5902" max="5902" width="11.5703125" style="1" bestFit="1" customWidth="1"/>
    <col min="5903" max="5904" width="13.28515625" style="1" bestFit="1" customWidth="1"/>
    <col min="5905" max="5906" width="13.28515625" style="1" customWidth="1"/>
    <col min="5907" max="5907" width="16.28515625" style="1" customWidth="1"/>
    <col min="5908" max="5908" width="1.5703125" style="1" customWidth="1"/>
    <col min="5909" max="6151" width="9.140625" style="1"/>
    <col min="6152" max="6152" width="1.85546875" style="1" customWidth="1"/>
    <col min="6153" max="6153" width="6.5703125" style="1" customWidth="1"/>
    <col min="6154" max="6154" width="32.5703125" style="1" customWidth="1"/>
    <col min="6155" max="6155" width="6.140625" style="1" customWidth="1"/>
    <col min="6156" max="6156" width="16" style="1" customWidth="1"/>
    <col min="6157" max="6157" width="12.85546875" style="1" bestFit="1" customWidth="1"/>
    <col min="6158" max="6158" width="11.5703125" style="1" bestFit="1" customWidth="1"/>
    <col min="6159" max="6160" width="13.28515625" style="1" bestFit="1" customWidth="1"/>
    <col min="6161" max="6162" width="13.28515625" style="1" customWidth="1"/>
    <col min="6163" max="6163" width="16.28515625" style="1" customWidth="1"/>
    <col min="6164" max="6164" width="1.5703125" style="1" customWidth="1"/>
    <col min="6165" max="6407" width="9.140625" style="1"/>
    <col min="6408" max="6408" width="1.85546875" style="1" customWidth="1"/>
    <col min="6409" max="6409" width="6.5703125" style="1" customWidth="1"/>
    <col min="6410" max="6410" width="32.5703125" style="1" customWidth="1"/>
    <col min="6411" max="6411" width="6.140625" style="1" customWidth="1"/>
    <col min="6412" max="6412" width="16" style="1" customWidth="1"/>
    <col min="6413" max="6413" width="12.85546875" style="1" bestFit="1" customWidth="1"/>
    <col min="6414" max="6414" width="11.5703125" style="1" bestFit="1" customWidth="1"/>
    <col min="6415" max="6416" width="13.28515625" style="1" bestFit="1" customWidth="1"/>
    <col min="6417" max="6418" width="13.28515625" style="1" customWidth="1"/>
    <col min="6419" max="6419" width="16.28515625" style="1" customWidth="1"/>
    <col min="6420" max="6420" width="1.5703125" style="1" customWidth="1"/>
    <col min="6421" max="6663" width="9.140625" style="1"/>
    <col min="6664" max="6664" width="1.85546875" style="1" customWidth="1"/>
    <col min="6665" max="6665" width="6.5703125" style="1" customWidth="1"/>
    <col min="6666" max="6666" width="32.5703125" style="1" customWidth="1"/>
    <col min="6667" max="6667" width="6.140625" style="1" customWidth="1"/>
    <col min="6668" max="6668" width="16" style="1" customWidth="1"/>
    <col min="6669" max="6669" width="12.85546875" style="1" bestFit="1" customWidth="1"/>
    <col min="6670" max="6670" width="11.5703125" style="1" bestFit="1" customWidth="1"/>
    <col min="6671" max="6672" width="13.28515625" style="1" bestFit="1" customWidth="1"/>
    <col min="6673" max="6674" width="13.28515625" style="1" customWidth="1"/>
    <col min="6675" max="6675" width="16.28515625" style="1" customWidth="1"/>
    <col min="6676" max="6676" width="1.5703125" style="1" customWidth="1"/>
    <col min="6677" max="6919" width="9.140625" style="1"/>
    <col min="6920" max="6920" width="1.85546875" style="1" customWidth="1"/>
    <col min="6921" max="6921" width="6.5703125" style="1" customWidth="1"/>
    <col min="6922" max="6922" width="32.5703125" style="1" customWidth="1"/>
    <col min="6923" max="6923" width="6.140625" style="1" customWidth="1"/>
    <col min="6924" max="6924" width="16" style="1" customWidth="1"/>
    <col min="6925" max="6925" width="12.85546875" style="1" bestFit="1" customWidth="1"/>
    <col min="6926" max="6926" width="11.5703125" style="1" bestFit="1" customWidth="1"/>
    <col min="6927" max="6928" width="13.28515625" style="1" bestFit="1" customWidth="1"/>
    <col min="6929" max="6930" width="13.28515625" style="1" customWidth="1"/>
    <col min="6931" max="6931" width="16.28515625" style="1" customWidth="1"/>
    <col min="6932" max="6932" width="1.5703125" style="1" customWidth="1"/>
    <col min="6933" max="7175" width="9.140625" style="1"/>
    <col min="7176" max="7176" width="1.85546875" style="1" customWidth="1"/>
    <col min="7177" max="7177" width="6.5703125" style="1" customWidth="1"/>
    <col min="7178" max="7178" width="32.5703125" style="1" customWidth="1"/>
    <col min="7179" max="7179" width="6.140625" style="1" customWidth="1"/>
    <col min="7180" max="7180" width="16" style="1" customWidth="1"/>
    <col min="7181" max="7181" width="12.85546875" style="1" bestFit="1" customWidth="1"/>
    <col min="7182" max="7182" width="11.5703125" style="1" bestFit="1" customWidth="1"/>
    <col min="7183" max="7184" width="13.28515625" style="1" bestFit="1" customWidth="1"/>
    <col min="7185" max="7186" width="13.28515625" style="1" customWidth="1"/>
    <col min="7187" max="7187" width="16.28515625" style="1" customWidth="1"/>
    <col min="7188" max="7188" width="1.5703125" style="1" customWidth="1"/>
    <col min="7189" max="7431" width="9.140625" style="1"/>
    <col min="7432" max="7432" width="1.85546875" style="1" customWidth="1"/>
    <col min="7433" max="7433" width="6.5703125" style="1" customWidth="1"/>
    <col min="7434" max="7434" width="32.5703125" style="1" customWidth="1"/>
    <col min="7435" max="7435" width="6.140625" style="1" customWidth="1"/>
    <col min="7436" max="7436" width="16" style="1" customWidth="1"/>
    <col min="7437" max="7437" width="12.85546875" style="1" bestFit="1" customWidth="1"/>
    <col min="7438" max="7438" width="11.5703125" style="1" bestFit="1" customWidth="1"/>
    <col min="7439" max="7440" width="13.28515625" style="1" bestFit="1" customWidth="1"/>
    <col min="7441" max="7442" width="13.28515625" style="1" customWidth="1"/>
    <col min="7443" max="7443" width="16.28515625" style="1" customWidth="1"/>
    <col min="7444" max="7444" width="1.5703125" style="1" customWidth="1"/>
    <col min="7445" max="7687" width="9.140625" style="1"/>
    <col min="7688" max="7688" width="1.85546875" style="1" customWidth="1"/>
    <col min="7689" max="7689" width="6.5703125" style="1" customWidth="1"/>
    <col min="7690" max="7690" width="32.5703125" style="1" customWidth="1"/>
    <col min="7691" max="7691" width="6.140625" style="1" customWidth="1"/>
    <col min="7692" max="7692" width="16" style="1" customWidth="1"/>
    <col min="7693" max="7693" width="12.85546875" style="1" bestFit="1" customWidth="1"/>
    <col min="7694" max="7694" width="11.5703125" style="1" bestFit="1" customWidth="1"/>
    <col min="7695" max="7696" width="13.28515625" style="1" bestFit="1" customWidth="1"/>
    <col min="7697" max="7698" width="13.28515625" style="1" customWidth="1"/>
    <col min="7699" max="7699" width="16.28515625" style="1" customWidth="1"/>
    <col min="7700" max="7700" width="1.5703125" style="1" customWidth="1"/>
    <col min="7701" max="7943" width="9.140625" style="1"/>
    <col min="7944" max="7944" width="1.85546875" style="1" customWidth="1"/>
    <col min="7945" max="7945" width="6.5703125" style="1" customWidth="1"/>
    <col min="7946" max="7946" width="32.5703125" style="1" customWidth="1"/>
    <col min="7947" max="7947" width="6.140625" style="1" customWidth="1"/>
    <col min="7948" max="7948" width="16" style="1" customWidth="1"/>
    <col min="7949" max="7949" width="12.85546875" style="1" bestFit="1" customWidth="1"/>
    <col min="7950" max="7950" width="11.5703125" style="1" bestFit="1" customWidth="1"/>
    <col min="7951" max="7952" width="13.28515625" style="1" bestFit="1" customWidth="1"/>
    <col min="7953" max="7954" width="13.28515625" style="1" customWidth="1"/>
    <col min="7955" max="7955" width="16.28515625" style="1" customWidth="1"/>
    <col min="7956" max="7956" width="1.5703125" style="1" customWidth="1"/>
    <col min="7957" max="8199" width="9.140625" style="1"/>
    <col min="8200" max="8200" width="1.85546875" style="1" customWidth="1"/>
    <col min="8201" max="8201" width="6.5703125" style="1" customWidth="1"/>
    <col min="8202" max="8202" width="32.5703125" style="1" customWidth="1"/>
    <col min="8203" max="8203" width="6.140625" style="1" customWidth="1"/>
    <col min="8204" max="8204" width="16" style="1" customWidth="1"/>
    <col min="8205" max="8205" width="12.85546875" style="1" bestFit="1" customWidth="1"/>
    <col min="8206" max="8206" width="11.5703125" style="1" bestFit="1" customWidth="1"/>
    <col min="8207" max="8208" width="13.28515625" style="1" bestFit="1" customWidth="1"/>
    <col min="8209" max="8210" width="13.28515625" style="1" customWidth="1"/>
    <col min="8211" max="8211" width="16.28515625" style="1" customWidth="1"/>
    <col min="8212" max="8212" width="1.5703125" style="1" customWidth="1"/>
    <col min="8213" max="8455" width="9.140625" style="1"/>
    <col min="8456" max="8456" width="1.85546875" style="1" customWidth="1"/>
    <col min="8457" max="8457" width="6.5703125" style="1" customWidth="1"/>
    <col min="8458" max="8458" width="32.5703125" style="1" customWidth="1"/>
    <col min="8459" max="8459" width="6.140625" style="1" customWidth="1"/>
    <col min="8460" max="8460" width="16" style="1" customWidth="1"/>
    <col min="8461" max="8461" width="12.85546875" style="1" bestFit="1" customWidth="1"/>
    <col min="8462" max="8462" width="11.5703125" style="1" bestFit="1" customWidth="1"/>
    <col min="8463" max="8464" width="13.28515625" style="1" bestFit="1" customWidth="1"/>
    <col min="8465" max="8466" width="13.28515625" style="1" customWidth="1"/>
    <col min="8467" max="8467" width="16.28515625" style="1" customWidth="1"/>
    <col min="8468" max="8468" width="1.5703125" style="1" customWidth="1"/>
    <col min="8469" max="8711" width="9.140625" style="1"/>
    <col min="8712" max="8712" width="1.85546875" style="1" customWidth="1"/>
    <col min="8713" max="8713" width="6.5703125" style="1" customWidth="1"/>
    <col min="8714" max="8714" width="32.5703125" style="1" customWidth="1"/>
    <col min="8715" max="8715" width="6.140625" style="1" customWidth="1"/>
    <col min="8716" max="8716" width="16" style="1" customWidth="1"/>
    <col min="8717" max="8717" width="12.85546875" style="1" bestFit="1" customWidth="1"/>
    <col min="8718" max="8718" width="11.5703125" style="1" bestFit="1" customWidth="1"/>
    <col min="8719" max="8720" width="13.28515625" style="1" bestFit="1" customWidth="1"/>
    <col min="8721" max="8722" width="13.28515625" style="1" customWidth="1"/>
    <col min="8723" max="8723" width="16.28515625" style="1" customWidth="1"/>
    <col min="8724" max="8724" width="1.5703125" style="1" customWidth="1"/>
    <col min="8725" max="8967" width="9.140625" style="1"/>
    <col min="8968" max="8968" width="1.85546875" style="1" customWidth="1"/>
    <col min="8969" max="8969" width="6.5703125" style="1" customWidth="1"/>
    <col min="8970" max="8970" width="32.5703125" style="1" customWidth="1"/>
    <col min="8971" max="8971" width="6.140625" style="1" customWidth="1"/>
    <col min="8972" max="8972" width="16" style="1" customWidth="1"/>
    <col min="8973" max="8973" width="12.85546875" style="1" bestFit="1" customWidth="1"/>
    <col min="8974" max="8974" width="11.5703125" style="1" bestFit="1" customWidth="1"/>
    <col min="8975" max="8976" width="13.28515625" style="1" bestFit="1" customWidth="1"/>
    <col min="8977" max="8978" width="13.28515625" style="1" customWidth="1"/>
    <col min="8979" max="8979" width="16.28515625" style="1" customWidth="1"/>
    <col min="8980" max="8980" width="1.5703125" style="1" customWidth="1"/>
    <col min="8981" max="9223" width="9.140625" style="1"/>
    <col min="9224" max="9224" width="1.85546875" style="1" customWidth="1"/>
    <col min="9225" max="9225" width="6.5703125" style="1" customWidth="1"/>
    <col min="9226" max="9226" width="32.5703125" style="1" customWidth="1"/>
    <col min="9227" max="9227" width="6.140625" style="1" customWidth="1"/>
    <col min="9228" max="9228" width="16" style="1" customWidth="1"/>
    <col min="9229" max="9229" width="12.85546875" style="1" bestFit="1" customWidth="1"/>
    <col min="9230" max="9230" width="11.5703125" style="1" bestFit="1" customWidth="1"/>
    <col min="9231" max="9232" width="13.28515625" style="1" bestFit="1" customWidth="1"/>
    <col min="9233" max="9234" width="13.28515625" style="1" customWidth="1"/>
    <col min="9235" max="9235" width="16.28515625" style="1" customWidth="1"/>
    <col min="9236" max="9236" width="1.5703125" style="1" customWidth="1"/>
    <col min="9237" max="9479" width="9.140625" style="1"/>
    <col min="9480" max="9480" width="1.85546875" style="1" customWidth="1"/>
    <col min="9481" max="9481" width="6.5703125" style="1" customWidth="1"/>
    <col min="9482" max="9482" width="32.5703125" style="1" customWidth="1"/>
    <col min="9483" max="9483" width="6.140625" style="1" customWidth="1"/>
    <col min="9484" max="9484" width="16" style="1" customWidth="1"/>
    <col min="9485" max="9485" width="12.85546875" style="1" bestFit="1" customWidth="1"/>
    <col min="9486" max="9486" width="11.5703125" style="1" bestFit="1" customWidth="1"/>
    <col min="9487" max="9488" width="13.28515625" style="1" bestFit="1" customWidth="1"/>
    <col min="9489" max="9490" width="13.28515625" style="1" customWidth="1"/>
    <col min="9491" max="9491" width="16.28515625" style="1" customWidth="1"/>
    <col min="9492" max="9492" width="1.5703125" style="1" customWidth="1"/>
    <col min="9493" max="9735" width="9.140625" style="1"/>
    <col min="9736" max="9736" width="1.85546875" style="1" customWidth="1"/>
    <col min="9737" max="9737" width="6.5703125" style="1" customWidth="1"/>
    <col min="9738" max="9738" width="32.5703125" style="1" customWidth="1"/>
    <col min="9739" max="9739" width="6.140625" style="1" customWidth="1"/>
    <col min="9740" max="9740" width="16" style="1" customWidth="1"/>
    <col min="9741" max="9741" width="12.85546875" style="1" bestFit="1" customWidth="1"/>
    <col min="9742" max="9742" width="11.5703125" style="1" bestFit="1" customWidth="1"/>
    <col min="9743" max="9744" width="13.28515625" style="1" bestFit="1" customWidth="1"/>
    <col min="9745" max="9746" width="13.28515625" style="1" customWidth="1"/>
    <col min="9747" max="9747" width="16.28515625" style="1" customWidth="1"/>
    <col min="9748" max="9748" width="1.5703125" style="1" customWidth="1"/>
    <col min="9749" max="9991" width="9.140625" style="1"/>
    <col min="9992" max="9992" width="1.85546875" style="1" customWidth="1"/>
    <col min="9993" max="9993" width="6.5703125" style="1" customWidth="1"/>
    <col min="9994" max="9994" width="32.5703125" style="1" customWidth="1"/>
    <col min="9995" max="9995" width="6.140625" style="1" customWidth="1"/>
    <col min="9996" max="9996" width="16" style="1" customWidth="1"/>
    <col min="9997" max="9997" width="12.85546875" style="1" bestFit="1" customWidth="1"/>
    <col min="9998" max="9998" width="11.5703125" style="1" bestFit="1" customWidth="1"/>
    <col min="9999" max="10000" width="13.28515625" style="1" bestFit="1" customWidth="1"/>
    <col min="10001" max="10002" width="13.28515625" style="1" customWidth="1"/>
    <col min="10003" max="10003" width="16.28515625" style="1" customWidth="1"/>
    <col min="10004" max="10004" width="1.5703125" style="1" customWidth="1"/>
    <col min="10005" max="10247" width="9.140625" style="1"/>
    <col min="10248" max="10248" width="1.85546875" style="1" customWidth="1"/>
    <col min="10249" max="10249" width="6.5703125" style="1" customWidth="1"/>
    <col min="10250" max="10250" width="32.5703125" style="1" customWidth="1"/>
    <col min="10251" max="10251" width="6.140625" style="1" customWidth="1"/>
    <col min="10252" max="10252" width="16" style="1" customWidth="1"/>
    <col min="10253" max="10253" width="12.85546875" style="1" bestFit="1" customWidth="1"/>
    <col min="10254" max="10254" width="11.5703125" style="1" bestFit="1" customWidth="1"/>
    <col min="10255" max="10256" width="13.28515625" style="1" bestFit="1" customWidth="1"/>
    <col min="10257" max="10258" width="13.28515625" style="1" customWidth="1"/>
    <col min="10259" max="10259" width="16.28515625" style="1" customWidth="1"/>
    <col min="10260" max="10260" width="1.5703125" style="1" customWidth="1"/>
    <col min="10261" max="10503" width="9.140625" style="1"/>
    <col min="10504" max="10504" width="1.85546875" style="1" customWidth="1"/>
    <col min="10505" max="10505" width="6.5703125" style="1" customWidth="1"/>
    <col min="10506" max="10506" width="32.5703125" style="1" customWidth="1"/>
    <col min="10507" max="10507" width="6.140625" style="1" customWidth="1"/>
    <col min="10508" max="10508" width="16" style="1" customWidth="1"/>
    <col min="10509" max="10509" width="12.85546875" style="1" bestFit="1" customWidth="1"/>
    <col min="10510" max="10510" width="11.5703125" style="1" bestFit="1" customWidth="1"/>
    <col min="10511" max="10512" width="13.28515625" style="1" bestFit="1" customWidth="1"/>
    <col min="10513" max="10514" width="13.28515625" style="1" customWidth="1"/>
    <col min="10515" max="10515" width="16.28515625" style="1" customWidth="1"/>
    <col min="10516" max="10516" width="1.5703125" style="1" customWidth="1"/>
    <col min="10517" max="10759" width="9.140625" style="1"/>
    <col min="10760" max="10760" width="1.85546875" style="1" customWidth="1"/>
    <col min="10761" max="10761" width="6.5703125" style="1" customWidth="1"/>
    <col min="10762" max="10762" width="32.5703125" style="1" customWidth="1"/>
    <col min="10763" max="10763" width="6.140625" style="1" customWidth="1"/>
    <col min="10764" max="10764" width="16" style="1" customWidth="1"/>
    <col min="10765" max="10765" width="12.85546875" style="1" bestFit="1" customWidth="1"/>
    <col min="10766" max="10766" width="11.5703125" style="1" bestFit="1" customWidth="1"/>
    <col min="10767" max="10768" width="13.28515625" style="1" bestFit="1" customWidth="1"/>
    <col min="10769" max="10770" width="13.28515625" style="1" customWidth="1"/>
    <col min="10771" max="10771" width="16.28515625" style="1" customWidth="1"/>
    <col min="10772" max="10772" width="1.5703125" style="1" customWidth="1"/>
    <col min="10773" max="11015" width="9.140625" style="1"/>
    <col min="11016" max="11016" width="1.85546875" style="1" customWidth="1"/>
    <col min="11017" max="11017" width="6.5703125" style="1" customWidth="1"/>
    <col min="11018" max="11018" width="32.5703125" style="1" customWidth="1"/>
    <col min="11019" max="11019" width="6.140625" style="1" customWidth="1"/>
    <col min="11020" max="11020" width="16" style="1" customWidth="1"/>
    <col min="11021" max="11021" width="12.85546875" style="1" bestFit="1" customWidth="1"/>
    <col min="11022" max="11022" width="11.5703125" style="1" bestFit="1" customWidth="1"/>
    <col min="11023" max="11024" width="13.28515625" style="1" bestFit="1" customWidth="1"/>
    <col min="11025" max="11026" width="13.28515625" style="1" customWidth="1"/>
    <col min="11027" max="11027" width="16.28515625" style="1" customWidth="1"/>
    <col min="11028" max="11028" width="1.5703125" style="1" customWidth="1"/>
    <col min="11029" max="11271" width="9.140625" style="1"/>
    <col min="11272" max="11272" width="1.85546875" style="1" customWidth="1"/>
    <col min="11273" max="11273" width="6.5703125" style="1" customWidth="1"/>
    <col min="11274" max="11274" width="32.5703125" style="1" customWidth="1"/>
    <col min="11275" max="11275" width="6.140625" style="1" customWidth="1"/>
    <col min="11276" max="11276" width="16" style="1" customWidth="1"/>
    <col min="11277" max="11277" width="12.85546875" style="1" bestFit="1" customWidth="1"/>
    <col min="11278" max="11278" width="11.5703125" style="1" bestFit="1" customWidth="1"/>
    <col min="11279" max="11280" width="13.28515625" style="1" bestFit="1" customWidth="1"/>
    <col min="11281" max="11282" width="13.28515625" style="1" customWidth="1"/>
    <col min="11283" max="11283" width="16.28515625" style="1" customWidth="1"/>
    <col min="11284" max="11284" width="1.5703125" style="1" customWidth="1"/>
    <col min="11285" max="11527" width="9.140625" style="1"/>
    <col min="11528" max="11528" width="1.85546875" style="1" customWidth="1"/>
    <col min="11529" max="11529" width="6.5703125" style="1" customWidth="1"/>
    <col min="11530" max="11530" width="32.5703125" style="1" customWidth="1"/>
    <col min="11531" max="11531" width="6.140625" style="1" customWidth="1"/>
    <col min="11532" max="11532" width="16" style="1" customWidth="1"/>
    <col min="11533" max="11533" width="12.85546875" style="1" bestFit="1" customWidth="1"/>
    <col min="11534" max="11534" width="11.5703125" style="1" bestFit="1" customWidth="1"/>
    <col min="11535" max="11536" width="13.28515625" style="1" bestFit="1" customWidth="1"/>
    <col min="11537" max="11538" width="13.28515625" style="1" customWidth="1"/>
    <col min="11539" max="11539" width="16.28515625" style="1" customWidth="1"/>
    <col min="11540" max="11540" width="1.5703125" style="1" customWidth="1"/>
    <col min="11541" max="11783" width="9.140625" style="1"/>
    <col min="11784" max="11784" width="1.85546875" style="1" customWidth="1"/>
    <col min="11785" max="11785" width="6.5703125" style="1" customWidth="1"/>
    <col min="11786" max="11786" width="32.5703125" style="1" customWidth="1"/>
    <col min="11787" max="11787" width="6.140625" style="1" customWidth="1"/>
    <col min="11788" max="11788" width="16" style="1" customWidth="1"/>
    <col min="11789" max="11789" width="12.85546875" style="1" bestFit="1" customWidth="1"/>
    <col min="11790" max="11790" width="11.5703125" style="1" bestFit="1" customWidth="1"/>
    <col min="11791" max="11792" width="13.28515625" style="1" bestFit="1" customWidth="1"/>
    <col min="11793" max="11794" width="13.28515625" style="1" customWidth="1"/>
    <col min="11795" max="11795" width="16.28515625" style="1" customWidth="1"/>
    <col min="11796" max="11796" width="1.5703125" style="1" customWidth="1"/>
    <col min="11797" max="12039" width="9.140625" style="1"/>
    <col min="12040" max="12040" width="1.85546875" style="1" customWidth="1"/>
    <col min="12041" max="12041" width="6.5703125" style="1" customWidth="1"/>
    <col min="12042" max="12042" width="32.5703125" style="1" customWidth="1"/>
    <col min="12043" max="12043" width="6.140625" style="1" customWidth="1"/>
    <col min="12044" max="12044" width="16" style="1" customWidth="1"/>
    <col min="12045" max="12045" width="12.85546875" style="1" bestFit="1" customWidth="1"/>
    <col min="12046" max="12046" width="11.5703125" style="1" bestFit="1" customWidth="1"/>
    <col min="12047" max="12048" width="13.28515625" style="1" bestFit="1" customWidth="1"/>
    <col min="12049" max="12050" width="13.28515625" style="1" customWidth="1"/>
    <col min="12051" max="12051" width="16.28515625" style="1" customWidth="1"/>
    <col min="12052" max="12052" width="1.5703125" style="1" customWidth="1"/>
    <col min="12053" max="12295" width="9.140625" style="1"/>
    <col min="12296" max="12296" width="1.85546875" style="1" customWidth="1"/>
    <col min="12297" max="12297" width="6.5703125" style="1" customWidth="1"/>
    <col min="12298" max="12298" width="32.5703125" style="1" customWidth="1"/>
    <col min="12299" max="12299" width="6.140625" style="1" customWidth="1"/>
    <col min="12300" max="12300" width="16" style="1" customWidth="1"/>
    <col min="12301" max="12301" width="12.85546875" style="1" bestFit="1" customWidth="1"/>
    <col min="12302" max="12302" width="11.5703125" style="1" bestFit="1" customWidth="1"/>
    <col min="12303" max="12304" width="13.28515625" style="1" bestFit="1" customWidth="1"/>
    <col min="12305" max="12306" width="13.28515625" style="1" customWidth="1"/>
    <col min="12307" max="12307" width="16.28515625" style="1" customWidth="1"/>
    <col min="12308" max="12308" width="1.5703125" style="1" customWidth="1"/>
    <col min="12309" max="12551" width="9.140625" style="1"/>
    <col min="12552" max="12552" width="1.85546875" style="1" customWidth="1"/>
    <col min="12553" max="12553" width="6.5703125" style="1" customWidth="1"/>
    <col min="12554" max="12554" width="32.5703125" style="1" customWidth="1"/>
    <col min="12555" max="12555" width="6.140625" style="1" customWidth="1"/>
    <col min="12556" max="12556" width="16" style="1" customWidth="1"/>
    <col min="12557" max="12557" width="12.85546875" style="1" bestFit="1" customWidth="1"/>
    <col min="12558" max="12558" width="11.5703125" style="1" bestFit="1" customWidth="1"/>
    <col min="12559" max="12560" width="13.28515625" style="1" bestFit="1" customWidth="1"/>
    <col min="12561" max="12562" width="13.28515625" style="1" customWidth="1"/>
    <col min="12563" max="12563" width="16.28515625" style="1" customWidth="1"/>
    <col min="12564" max="12564" width="1.5703125" style="1" customWidth="1"/>
    <col min="12565" max="12807" width="9.140625" style="1"/>
    <col min="12808" max="12808" width="1.85546875" style="1" customWidth="1"/>
    <col min="12809" max="12809" width="6.5703125" style="1" customWidth="1"/>
    <col min="12810" max="12810" width="32.5703125" style="1" customWidth="1"/>
    <col min="12811" max="12811" width="6.140625" style="1" customWidth="1"/>
    <col min="12812" max="12812" width="16" style="1" customWidth="1"/>
    <col min="12813" max="12813" width="12.85546875" style="1" bestFit="1" customWidth="1"/>
    <col min="12814" max="12814" width="11.5703125" style="1" bestFit="1" customWidth="1"/>
    <col min="12815" max="12816" width="13.28515625" style="1" bestFit="1" customWidth="1"/>
    <col min="12817" max="12818" width="13.28515625" style="1" customWidth="1"/>
    <col min="12819" max="12819" width="16.28515625" style="1" customWidth="1"/>
    <col min="12820" max="12820" width="1.5703125" style="1" customWidth="1"/>
    <col min="12821" max="13063" width="9.140625" style="1"/>
    <col min="13064" max="13064" width="1.85546875" style="1" customWidth="1"/>
    <col min="13065" max="13065" width="6.5703125" style="1" customWidth="1"/>
    <col min="13066" max="13066" width="32.5703125" style="1" customWidth="1"/>
    <col min="13067" max="13067" width="6.140625" style="1" customWidth="1"/>
    <col min="13068" max="13068" width="16" style="1" customWidth="1"/>
    <col min="13069" max="13069" width="12.85546875" style="1" bestFit="1" customWidth="1"/>
    <col min="13070" max="13070" width="11.5703125" style="1" bestFit="1" customWidth="1"/>
    <col min="13071" max="13072" width="13.28515625" style="1" bestFit="1" customWidth="1"/>
    <col min="13073" max="13074" width="13.28515625" style="1" customWidth="1"/>
    <col min="13075" max="13075" width="16.28515625" style="1" customWidth="1"/>
    <col min="13076" max="13076" width="1.5703125" style="1" customWidth="1"/>
    <col min="13077" max="13319" width="9.140625" style="1"/>
    <col min="13320" max="13320" width="1.85546875" style="1" customWidth="1"/>
    <col min="13321" max="13321" width="6.5703125" style="1" customWidth="1"/>
    <col min="13322" max="13322" width="32.5703125" style="1" customWidth="1"/>
    <col min="13323" max="13323" width="6.140625" style="1" customWidth="1"/>
    <col min="13324" max="13324" width="16" style="1" customWidth="1"/>
    <col min="13325" max="13325" width="12.85546875" style="1" bestFit="1" customWidth="1"/>
    <col min="13326" max="13326" width="11.5703125" style="1" bestFit="1" customWidth="1"/>
    <col min="13327" max="13328" width="13.28515625" style="1" bestFit="1" customWidth="1"/>
    <col min="13329" max="13330" width="13.28515625" style="1" customWidth="1"/>
    <col min="13331" max="13331" width="16.28515625" style="1" customWidth="1"/>
    <col min="13332" max="13332" width="1.5703125" style="1" customWidth="1"/>
    <col min="13333" max="13575" width="9.140625" style="1"/>
    <col min="13576" max="13576" width="1.85546875" style="1" customWidth="1"/>
    <col min="13577" max="13577" width="6.5703125" style="1" customWidth="1"/>
    <col min="13578" max="13578" width="32.5703125" style="1" customWidth="1"/>
    <col min="13579" max="13579" width="6.140625" style="1" customWidth="1"/>
    <col min="13580" max="13580" width="16" style="1" customWidth="1"/>
    <col min="13581" max="13581" width="12.85546875" style="1" bestFit="1" customWidth="1"/>
    <col min="13582" max="13582" width="11.5703125" style="1" bestFit="1" customWidth="1"/>
    <col min="13583" max="13584" width="13.28515625" style="1" bestFit="1" customWidth="1"/>
    <col min="13585" max="13586" width="13.28515625" style="1" customWidth="1"/>
    <col min="13587" max="13587" width="16.28515625" style="1" customWidth="1"/>
    <col min="13588" max="13588" width="1.5703125" style="1" customWidth="1"/>
    <col min="13589" max="13831" width="9.140625" style="1"/>
    <col min="13832" max="13832" width="1.85546875" style="1" customWidth="1"/>
    <col min="13833" max="13833" width="6.5703125" style="1" customWidth="1"/>
    <col min="13834" max="13834" width="32.5703125" style="1" customWidth="1"/>
    <col min="13835" max="13835" width="6.140625" style="1" customWidth="1"/>
    <col min="13836" max="13836" width="16" style="1" customWidth="1"/>
    <col min="13837" max="13837" width="12.85546875" style="1" bestFit="1" customWidth="1"/>
    <col min="13838" max="13838" width="11.5703125" style="1" bestFit="1" customWidth="1"/>
    <col min="13839" max="13840" width="13.28515625" style="1" bestFit="1" customWidth="1"/>
    <col min="13841" max="13842" width="13.28515625" style="1" customWidth="1"/>
    <col min="13843" max="13843" width="16.28515625" style="1" customWidth="1"/>
    <col min="13844" max="13844" width="1.5703125" style="1" customWidth="1"/>
    <col min="13845" max="14087" width="9.140625" style="1"/>
    <col min="14088" max="14088" width="1.85546875" style="1" customWidth="1"/>
    <col min="14089" max="14089" width="6.5703125" style="1" customWidth="1"/>
    <col min="14090" max="14090" width="32.5703125" style="1" customWidth="1"/>
    <col min="14091" max="14091" width="6.140625" style="1" customWidth="1"/>
    <col min="14092" max="14092" width="16" style="1" customWidth="1"/>
    <col min="14093" max="14093" width="12.85546875" style="1" bestFit="1" customWidth="1"/>
    <col min="14094" max="14094" width="11.5703125" style="1" bestFit="1" customWidth="1"/>
    <col min="14095" max="14096" width="13.28515625" style="1" bestFit="1" customWidth="1"/>
    <col min="14097" max="14098" width="13.28515625" style="1" customWidth="1"/>
    <col min="14099" max="14099" width="16.28515625" style="1" customWidth="1"/>
    <col min="14100" max="14100" width="1.5703125" style="1" customWidth="1"/>
    <col min="14101" max="14343" width="9.140625" style="1"/>
    <col min="14344" max="14344" width="1.85546875" style="1" customWidth="1"/>
    <col min="14345" max="14345" width="6.5703125" style="1" customWidth="1"/>
    <col min="14346" max="14346" width="32.5703125" style="1" customWidth="1"/>
    <col min="14347" max="14347" width="6.140625" style="1" customWidth="1"/>
    <col min="14348" max="14348" width="16" style="1" customWidth="1"/>
    <col min="14349" max="14349" width="12.85546875" style="1" bestFit="1" customWidth="1"/>
    <col min="14350" max="14350" width="11.5703125" style="1" bestFit="1" customWidth="1"/>
    <col min="14351" max="14352" width="13.28515625" style="1" bestFit="1" customWidth="1"/>
    <col min="14353" max="14354" width="13.28515625" style="1" customWidth="1"/>
    <col min="14355" max="14355" width="16.28515625" style="1" customWidth="1"/>
    <col min="14356" max="14356" width="1.5703125" style="1" customWidth="1"/>
    <col min="14357" max="14599" width="9.140625" style="1"/>
    <col min="14600" max="14600" width="1.85546875" style="1" customWidth="1"/>
    <col min="14601" max="14601" width="6.5703125" style="1" customWidth="1"/>
    <col min="14602" max="14602" width="32.5703125" style="1" customWidth="1"/>
    <col min="14603" max="14603" width="6.140625" style="1" customWidth="1"/>
    <col min="14604" max="14604" width="16" style="1" customWidth="1"/>
    <col min="14605" max="14605" width="12.85546875" style="1" bestFit="1" customWidth="1"/>
    <col min="14606" max="14606" width="11.5703125" style="1" bestFit="1" customWidth="1"/>
    <col min="14607" max="14608" width="13.28515625" style="1" bestFit="1" customWidth="1"/>
    <col min="14609" max="14610" width="13.28515625" style="1" customWidth="1"/>
    <col min="14611" max="14611" width="16.28515625" style="1" customWidth="1"/>
    <col min="14612" max="14612" width="1.5703125" style="1" customWidth="1"/>
    <col min="14613" max="14855" width="9.140625" style="1"/>
    <col min="14856" max="14856" width="1.85546875" style="1" customWidth="1"/>
    <col min="14857" max="14857" width="6.5703125" style="1" customWidth="1"/>
    <col min="14858" max="14858" width="32.5703125" style="1" customWidth="1"/>
    <col min="14859" max="14859" width="6.140625" style="1" customWidth="1"/>
    <col min="14860" max="14860" width="16" style="1" customWidth="1"/>
    <col min="14861" max="14861" width="12.85546875" style="1" bestFit="1" customWidth="1"/>
    <col min="14862" max="14862" width="11.5703125" style="1" bestFit="1" customWidth="1"/>
    <col min="14863" max="14864" width="13.28515625" style="1" bestFit="1" customWidth="1"/>
    <col min="14865" max="14866" width="13.28515625" style="1" customWidth="1"/>
    <col min="14867" max="14867" width="16.28515625" style="1" customWidth="1"/>
    <col min="14868" max="14868" width="1.5703125" style="1" customWidth="1"/>
    <col min="14869" max="15111" width="9.140625" style="1"/>
    <col min="15112" max="15112" width="1.85546875" style="1" customWidth="1"/>
    <col min="15113" max="15113" width="6.5703125" style="1" customWidth="1"/>
    <col min="15114" max="15114" width="32.5703125" style="1" customWidth="1"/>
    <col min="15115" max="15115" width="6.140625" style="1" customWidth="1"/>
    <col min="15116" max="15116" width="16" style="1" customWidth="1"/>
    <col min="15117" max="15117" width="12.85546875" style="1" bestFit="1" customWidth="1"/>
    <col min="15118" max="15118" width="11.5703125" style="1" bestFit="1" customWidth="1"/>
    <col min="15119" max="15120" width="13.28515625" style="1" bestFit="1" customWidth="1"/>
    <col min="15121" max="15122" width="13.28515625" style="1" customWidth="1"/>
    <col min="15123" max="15123" width="16.28515625" style="1" customWidth="1"/>
    <col min="15124" max="15124" width="1.5703125" style="1" customWidth="1"/>
    <col min="15125" max="15367" width="9.140625" style="1"/>
    <col min="15368" max="15368" width="1.85546875" style="1" customWidth="1"/>
    <col min="15369" max="15369" width="6.5703125" style="1" customWidth="1"/>
    <col min="15370" max="15370" width="32.5703125" style="1" customWidth="1"/>
    <col min="15371" max="15371" width="6.140625" style="1" customWidth="1"/>
    <col min="15372" max="15372" width="16" style="1" customWidth="1"/>
    <col min="15373" max="15373" width="12.85546875" style="1" bestFit="1" customWidth="1"/>
    <col min="15374" max="15374" width="11.5703125" style="1" bestFit="1" customWidth="1"/>
    <col min="15375" max="15376" width="13.28515625" style="1" bestFit="1" customWidth="1"/>
    <col min="15377" max="15378" width="13.28515625" style="1" customWidth="1"/>
    <col min="15379" max="15379" width="16.28515625" style="1" customWidth="1"/>
    <col min="15380" max="15380" width="1.5703125" style="1" customWidth="1"/>
    <col min="15381" max="15623" width="9.140625" style="1"/>
    <col min="15624" max="15624" width="1.85546875" style="1" customWidth="1"/>
    <col min="15625" max="15625" width="6.5703125" style="1" customWidth="1"/>
    <col min="15626" max="15626" width="32.5703125" style="1" customWidth="1"/>
    <col min="15627" max="15627" width="6.140625" style="1" customWidth="1"/>
    <col min="15628" max="15628" width="16" style="1" customWidth="1"/>
    <col min="15629" max="15629" width="12.85546875" style="1" bestFit="1" customWidth="1"/>
    <col min="15630" max="15630" width="11.5703125" style="1" bestFit="1" customWidth="1"/>
    <col min="15631" max="15632" width="13.28515625" style="1" bestFit="1" customWidth="1"/>
    <col min="15633" max="15634" width="13.28515625" style="1" customWidth="1"/>
    <col min="15635" max="15635" width="16.28515625" style="1" customWidth="1"/>
    <col min="15636" max="15636" width="1.5703125" style="1" customWidth="1"/>
    <col min="15637" max="15879" width="9.140625" style="1"/>
    <col min="15880" max="15880" width="1.85546875" style="1" customWidth="1"/>
    <col min="15881" max="15881" width="6.5703125" style="1" customWidth="1"/>
    <col min="15882" max="15882" width="32.5703125" style="1" customWidth="1"/>
    <col min="15883" max="15883" width="6.140625" style="1" customWidth="1"/>
    <col min="15884" max="15884" width="16" style="1" customWidth="1"/>
    <col min="15885" max="15885" width="12.85546875" style="1" bestFit="1" customWidth="1"/>
    <col min="15886" max="15886" width="11.5703125" style="1" bestFit="1" customWidth="1"/>
    <col min="15887" max="15888" width="13.28515625" style="1" bestFit="1" customWidth="1"/>
    <col min="15889" max="15890" width="13.28515625" style="1" customWidth="1"/>
    <col min="15891" max="15891" width="16.28515625" style="1" customWidth="1"/>
    <col min="15892" max="15892" width="1.5703125" style="1" customWidth="1"/>
    <col min="15893" max="16135" width="9.140625" style="1"/>
    <col min="16136" max="16136" width="1.85546875" style="1" customWidth="1"/>
    <col min="16137" max="16137" width="6.5703125" style="1" customWidth="1"/>
    <col min="16138" max="16138" width="32.5703125" style="1" customWidth="1"/>
    <col min="16139" max="16139" width="6.140625" style="1" customWidth="1"/>
    <col min="16140" max="16140" width="16" style="1" customWidth="1"/>
    <col min="16141" max="16141" width="12.85546875" style="1" bestFit="1" customWidth="1"/>
    <col min="16142" max="16142" width="11.5703125" style="1" bestFit="1" customWidth="1"/>
    <col min="16143" max="16144" width="13.28515625" style="1" bestFit="1" customWidth="1"/>
    <col min="16145" max="16146" width="13.28515625" style="1" customWidth="1"/>
    <col min="16147" max="16147" width="16.28515625" style="1" customWidth="1"/>
    <col min="16148" max="16148" width="1.5703125" style="1" customWidth="1"/>
    <col min="16149" max="16384" width="9.140625" style="1"/>
  </cols>
  <sheetData>
    <row r="1" spans="2:19" ht="6" customHeight="1"/>
    <row r="2" spans="2:19" ht="15.75">
      <c r="B2" s="162"/>
      <c r="C2" s="163"/>
      <c r="D2" s="163"/>
      <c r="E2" s="163"/>
      <c r="F2" s="163"/>
      <c r="G2" s="163"/>
      <c r="H2" s="163"/>
      <c r="I2" s="163"/>
      <c r="J2" s="163"/>
      <c r="K2" s="163"/>
      <c r="L2" s="163"/>
      <c r="M2" s="163"/>
      <c r="N2" s="163"/>
      <c r="O2" s="163"/>
      <c r="P2" s="163"/>
      <c r="Q2" s="163"/>
      <c r="R2" s="163"/>
      <c r="S2" s="164"/>
    </row>
    <row r="3" spans="2:19" ht="12.75">
      <c r="B3" s="165"/>
      <c r="C3" s="166"/>
      <c r="D3" s="166"/>
      <c r="E3" s="166"/>
      <c r="F3" s="166"/>
      <c r="G3" s="166"/>
      <c r="H3" s="166"/>
      <c r="I3" s="166"/>
      <c r="J3" s="166"/>
      <c r="K3" s="166"/>
      <c r="L3" s="166"/>
      <c r="M3" s="166"/>
      <c r="N3" s="166"/>
      <c r="O3" s="166"/>
      <c r="P3" s="166"/>
      <c r="Q3" s="166"/>
      <c r="R3" s="166"/>
      <c r="S3" s="167"/>
    </row>
    <row r="4" spans="2:19" ht="23.25" customHeight="1">
      <c r="B4" s="168" t="s">
        <v>8</v>
      </c>
      <c r="C4" s="169"/>
      <c r="D4" s="169"/>
      <c r="E4" s="169"/>
      <c r="F4" s="169"/>
      <c r="G4" s="169"/>
      <c r="H4" s="169"/>
      <c r="I4" s="169"/>
      <c r="J4" s="169"/>
      <c r="K4" s="169"/>
      <c r="L4" s="169"/>
      <c r="M4" s="169"/>
      <c r="N4" s="169"/>
      <c r="O4" s="169"/>
      <c r="P4" s="169"/>
      <c r="Q4" s="169"/>
      <c r="R4" s="169"/>
      <c r="S4" s="170"/>
    </row>
    <row r="5" spans="2:19" ht="17.25" customHeight="1">
      <c r="B5" s="3"/>
      <c r="C5" s="4"/>
      <c r="D5" s="171" t="str">
        <f>'PLANILHA ORÇAMENTÁRIA'!A6</f>
        <v>OBRA: FOP – Conclusão do Bloco A do Centro Clínico.</v>
      </c>
      <c r="E5" s="171"/>
      <c r="F5" s="171"/>
      <c r="G5" s="171"/>
      <c r="H5" s="171"/>
      <c r="I5" s="171"/>
      <c r="J5" s="171"/>
      <c r="K5" s="171"/>
      <c r="L5" s="171"/>
      <c r="M5" s="171"/>
      <c r="N5" s="43"/>
      <c r="O5" s="45"/>
      <c r="P5" s="45"/>
      <c r="Q5" s="45"/>
      <c r="R5" s="5"/>
      <c r="S5" s="24" t="str">
        <f>'PLANILHA ORÇAMENTÁRIA'!A8</f>
        <v xml:space="preserve">Data: </v>
      </c>
    </row>
    <row r="6" spans="2:19">
      <c r="B6" s="173" t="s">
        <v>8</v>
      </c>
      <c r="C6" s="173"/>
      <c r="D6" s="173"/>
      <c r="E6" s="173"/>
      <c r="F6" s="173"/>
      <c r="G6" s="173"/>
      <c r="H6" s="173"/>
      <c r="I6" s="173"/>
      <c r="J6" s="173"/>
      <c r="K6" s="173"/>
      <c r="L6" s="173"/>
      <c r="M6" s="173"/>
      <c r="N6" s="173"/>
      <c r="O6" s="173"/>
      <c r="P6" s="173"/>
      <c r="Q6" s="173"/>
      <c r="R6" s="173"/>
      <c r="S6" s="173"/>
    </row>
    <row r="7" spans="2:19">
      <c r="B7" s="6"/>
      <c r="C7" s="174"/>
      <c r="D7" s="175"/>
      <c r="E7" s="7" t="s">
        <v>9</v>
      </c>
      <c r="F7" s="7" t="s">
        <v>10</v>
      </c>
      <c r="G7" s="7" t="s">
        <v>11</v>
      </c>
      <c r="H7" s="7" t="s">
        <v>12</v>
      </c>
      <c r="I7" s="7" t="s">
        <v>13</v>
      </c>
      <c r="J7" s="7" t="s">
        <v>14</v>
      </c>
      <c r="K7" s="7" t="s">
        <v>190</v>
      </c>
      <c r="L7" s="7" t="s">
        <v>191</v>
      </c>
      <c r="M7" s="7" t="s">
        <v>192</v>
      </c>
      <c r="N7" s="7" t="s">
        <v>193</v>
      </c>
      <c r="O7" s="7" t="s">
        <v>1153</v>
      </c>
      <c r="P7" s="7" t="s">
        <v>1154</v>
      </c>
      <c r="Q7" s="7" t="s">
        <v>1155</v>
      </c>
      <c r="R7" s="7" t="s">
        <v>1156</v>
      </c>
      <c r="S7" s="7" t="s">
        <v>0</v>
      </c>
    </row>
    <row r="8" spans="2:19" ht="30" customHeight="1">
      <c r="B8" s="6" t="s">
        <v>15</v>
      </c>
      <c r="C8" s="174" t="s">
        <v>3</v>
      </c>
      <c r="D8" s="175"/>
      <c r="E8" s="8"/>
      <c r="F8" s="8"/>
      <c r="G8" s="8"/>
      <c r="H8" s="8"/>
      <c r="I8" s="8"/>
      <c r="J8" s="8"/>
      <c r="K8" s="8"/>
      <c r="L8" s="8"/>
      <c r="M8" s="8"/>
      <c r="N8" s="8"/>
      <c r="O8" s="8"/>
      <c r="P8" s="8"/>
      <c r="Q8" s="8"/>
      <c r="R8" s="8"/>
      <c r="S8" s="9" t="s">
        <v>9</v>
      </c>
    </row>
    <row r="9" spans="2:19">
      <c r="B9" s="172"/>
      <c r="C9" s="172"/>
      <c r="D9" s="172"/>
      <c r="E9" s="172"/>
      <c r="F9" s="172"/>
      <c r="G9" s="172"/>
      <c r="H9" s="172"/>
      <c r="I9" s="172"/>
      <c r="J9" s="172"/>
      <c r="K9" s="172"/>
      <c r="L9" s="172"/>
      <c r="M9" s="172"/>
      <c r="N9" s="172"/>
      <c r="O9" s="172"/>
      <c r="P9" s="172"/>
      <c r="Q9" s="172"/>
      <c r="R9" s="172"/>
      <c r="S9" s="172"/>
    </row>
    <row r="10" spans="2:19" ht="12.75">
      <c r="B10" s="10" t="s">
        <v>16</v>
      </c>
      <c r="C10" s="11"/>
      <c r="D10" s="11"/>
      <c r="E10" s="11"/>
      <c r="F10" s="11"/>
      <c r="G10" s="11"/>
      <c r="H10" s="11"/>
      <c r="I10" s="11"/>
      <c r="J10" s="11"/>
      <c r="K10" s="11"/>
      <c r="L10" s="11"/>
      <c r="M10" s="11"/>
      <c r="N10" s="11"/>
      <c r="O10" s="11"/>
      <c r="P10" s="11"/>
      <c r="Q10" s="11"/>
      <c r="R10" s="11"/>
      <c r="S10" s="12"/>
    </row>
    <row r="11" spans="2:19" ht="12.75">
      <c r="B11" s="13">
        <v>1</v>
      </c>
      <c r="C11" s="157" t="str">
        <f>'PLANILHA ORÇAMENTÁRIA'!D11</f>
        <v>SERVIÇOS INICIAIS - PRELIMINARES</v>
      </c>
      <c r="D11" s="158"/>
      <c r="E11" s="32">
        <f>'PLANILHA ORÇAMENTÁRIA'!L21</f>
        <v>0</v>
      </c>
      <c r="F11" s="29"/>
      <c r="G11" s="30"/>
      <c r="H11" s="30"/>
      <c r="I11" s="30"/>
      <c r="J11" s="30"/>
      <c r="K11" s="30"/>
      <c r="L11" s="30"/>
      <c r="M11" s="30"/>
      <c r="N11" s="30"/>
      <c r="O11" s="30"/>
      <c r="P11" s="30"/>
      <c r="Q11" s="30"/>
      <c r="R11" s="30"/>
      <c r="S11" s="14">
        <f>SUM(F11:R11)</f>
        <v>0</v>
      </c>
    </row>
    <row r="12" spans="2:19" ht="12.75">
      <c r="B12" s="13">
        <v>2</v>
      </c>
      <c r="C12" s="157" t="str">
        <f>'PLANILHA ORÇAMENTÁRIA'!D22</f>
        <v>INSTALAÇÃO DO CANTEIRO</v>
      </c>
      <c r="D12" s="158"/>
      <c r="E12" s="32">
        <f>'PLANILHA ORÇAMENTÁRIA'!L28</f>
        <v>0</v>
      </c>
      <c r="F12" s="29"/>
      <c r="G12" s="30"/>
      <c r="H12" s="30"/>
      <c r="I12" s="30"/>
      <c r="J12" s="30"/>
      <c r="K12" s="30"/>
      <c r="L12" s="30"/>
      <c r="M12" s="30"/>
      <c r="N12" s="30"/>
      <c r="O12" s="30"/>
      <c r="P12" s="30"/>
      <c r="Q12" s="30"/>
      <c r="R12" s="30"/>
      <c r="S12" s="14">
        <f t="shared" ref="S12:S33" si="0">SUM(F12:R12)</f>
        <v>0</v>
      </c>
    </row>
    <row r="13" spans="2:19" ht="12.75">
      <c r="B13" s="13">
        <v>3</v>
      </c>
      <c r="C13" s="157" t="str">
        <f>'PLANILHA ORÇAMENTÁRIA'!D29</f>
        <v>INFRA-ESTRUTURA</v>
      </c>
      <c r="D13" s="158"/>
      <c r="E13" s="32">
        <f>'PLANILHA ORÇAMENTÁRIA'!L46</f>
        <v>0</v>
      </c>
      <c r="F13" s="30"/>
      <c r="G13" s="31"/>
      <c r="H13" s="31"/>
      <c r="I13" s="31"/>
      <c r="J13" s="31"/>
      <c r="K13" s="31"/>
      <c r="L13" s="31"/>
      <c r="M13" s="31"/>
      <c r="N13" s="31"/>
      <c r="O13" s="31"/>
      <c r="P13" s="31"/>
      <c r="Q13" s="31"/>
      <c r="R13" s="31"/>
      <c r="S13" s="14">
        <f t="shared" si="0"/>
        <v>0</v>
      </c>
    </row>
    <row r="14" spans="2:19" ht="12.75">
      <c r="B14" s="13">
        <v>4</v>
      </c>
      <c r="C14" s="38" t="str">
        <f>'PLANILHA ORÇAMENTÁRIA'!D47</f>
        <v>MURO DE ARRIMO</v>
      </c>
      <c r="D14" s="39"/>
      <c r="E14" s="32">
        <f>'PLANILHA ORÇAMENTÁRIA'!L56</f>
        <v>0</v>
      </c>
      <c r="F14" s="30"/>
      <c r="G14" s="31"/>
      <c r="H14" s="31"/>
      <c r="I14" s="31"/>
      <c r="J14" s="31"/>
      <c r="K14" s="31"/>
      <c r="L14" s="31"/>
      <c r="M14" s="31"/>
      <c r="N14" s="31"/>
      <c r="O14" s="31"/>
      <c r="P14" s="31"/>
      <c r="Q14" s="31"/>
      <c r="R14" s="31"/>
      <c r="S14" s="14">
        <f t="shared" si="0"/>
        <v>0</v>
      </c>
    </row>
    <row r="15" spans="2:19" ht="12.75">
      <c r="B15" s="13">
        <v>5</v>
      </c>
      <c r="C15" s="38" t="str">
        <f>'PLANILHA ORÇAMENTÁRIA'!D57</f>
        <v>RESERVATÓRIO</v>
      </c>
      <c r="D15" s="39"/>
      <c r="E15" s="32">
        <f>'PLANILHA ORÇAMENTÁRIA'!L74</f>
        <v>0</v>
      </c>
      <c r="F15" s="30"/>
      <c r="G15" s="31"/>
      <c r="H15" s="31"/>
      <c r="I15" s="31"/>
      <c r="J15" s="31"/>
      <c r="K15" s="31"/>
      <c r="L15" s="31"/>
      <c r="M15" s="31"/>
      <c r="N15" s="31"/>
      <c r="O15" s="31"/>
      <c r="P15" s="31"/>
      <c r="Q15" s="31"/>
      <c r="R15" s="31"/>
      <c r="S15" s="14">
        <f t="shared" si="0"/>
        <v>0</v>
      </c>
    </row>
    <row r="16" spans="2:19" ht="12.75">
      <c r="B16" s="13">
        <v>6</v>
      </c>
      <c r="C16" s="38" t="str">
        <f>'PLANILHA ORÇAMENTÁRIA'!D75</f>
        <v>SUPERESTRUTURA</v>
      </c>
      <c r="D16" s="39"/>
      <c r="E16" s="32">
        <f>'PLANILHA ORÇAMENTÁRIA'!L88</f>
        <v>0</v>
      </c>
      <c r="F16" s="30"/>
      <c r="G16" s="31"/>
      <c r="H16" s="31"/>
      <c r="I16" s="31"/>
      <c r="J16" s="31"/>
      <c r="K16" s="31"/>
      <c r="L16" s="31"/>
      <c r="M16" s="31"/>
      <c r="N16" s="31"/>
      <c r="O16" s="31"/>
      <c r="P16" s="31"/>
      <c r="Q16" s="31"/>
      <c r="R16" s="31"/>
      <c r="S16" s="14">
        <f t="shared" si="0"/>
        <v>0</v>
      </c>
    </row>
    <row r="17" spans="2:19" ht="12.75">
      <c r="B17" s="13">
        <v>7</v>
      </c>
      <c r="C17" s="38" t="str">
        <f>'PLANILHA ORÇAMENTÁRIA'!D89</f>
        <v>ALVENARIA, DIVISÓRIA E FECHAMENTO</v>
      </c>
      <c r="D17" s="39"/>
      <c r="E17" s="32">
        <f>'PLANILHA ORÇAMENTÁRIA'!L98</f>
        <v>0</v>
      </c>
      <c r="F17" s="30"/>
      <c r="G17" s="31"/>
      <c r="H17" s="31"/>
      <c r="I17" s="31"/>
      <c r="J17" s="31"/>
      <c r="K17" s="31"/>
      <c r="L17" s="31"/>
      <c r="M17" s="31"/>
      <c r="N17" s="31"/>
      <c r="O17" s="31"/>
      <c r="P17" s="31"/>
      <c r="Q17" s="31"/>
      <c r="R17" s="31"/>
      <c r="S17" s="14">
        <f t="shared" si="0"/>
        <v>0</v>
      </c>
    </row>
    <row r="18" spans="2:19" ht="12.75">
      <c r="B18" s="13">
        <v>8</v>
      </c>
      <c r="C18" s="38" t="str">
        <f>'PLANILHA ORÇAMENTÁRIA'!D99</f>
        <v>COBERTURA</v>
      </c>
      <c r="D18" s="39"/>
      <c r="E18" s="32">
        <f>'PLANILHA ORÇAMENTÁRIA'!L105</f>
        <v>0</v>
      </c>
      <c r="F18" s="30"/>
      <c r="G18" s="31"/>
      <c r="H18" s="31"/>
      <c r="I18" s="31"/>
      <c r="J18" s="31"/>
      <c r="K18" s="31"/>
      <c r="L18" s="31"/>
      <c r="M18" s="31"/>
      <c r="N18" s="31"/>
      <c r="O18" s="31"/>
      <c r="P18" s="31"/>
      <c r="Q18" s="31"/>
      <c r="R18" s="31"/>
      <c r="S18" s="14">
        <f t="shared" si="0"/>
        <v>0</v>
      </c>
    </row>
    <row r="19" spans="2:19" ht="12.75">
      <c r="B19" s="13">
        <v>9</v>
      </c>
      <c r="C19" s="157" t="str">
        <f>'PLANILHA ORÇAMENTÁRIA'!D106</f>
        <v>FORRO</v>
      </c>
      <c r="D19" s="158"/>
      <c r="E19" s="32">
        <f>'PLANILHA ORÇAMENTÁRIA'!L112</f>
        <v>0</v>
      </c>
      <c r="F19" s="30"/>
      <c r="G19" s="30"/>
      <c r="H19" s="30"/>
      <c r="I19" s="30"/>
      <c r="J19" s="30"/>
      <c r="K19" s="30"/>
      <c r="L19" s="30"/>
      <c r="M19" s="30"/>
      <c r="N19" s="30"/>
      <c r="O19" s="30"/>
      <c r="P19" s="30"/>
      <c r="Q19" s="30"/>
      <c r="R19" s="30"/>
      <c r="S19" s="14">
        <f t="shared" si="0"/>
        <v>0</v>
      </c>
    </row>
    <row r="20" spans="2:19" ht="12.75">
      <c r="B20" s="13">
        <v>10</v>
      </c>
      <c r="C20" s="25" t="str">
        <f>'PLANILHA ORÇAMENTÁRIA'!D113</f>
        <v>PISOS</v>
      </c>
      <c r="D20" s="26"/>
      <c r="E20" s="32">
        <f>'PLANILHA ORÇAMENTÁRIA'!L138</f>
        <v>0</v>
      </c>
      <c r="F20" s="30"/>
      <c r="G20" s="30"/>
      <c r="H20" s="30"/>
      <c r="I20" s="30"/>
      <c r="J20" s="30"/>
      <c r="K20" s="30"/>
      <c r="L20" s="30"/>
      <c r="M20" s="30"/>
      <c r="N20" s="30"/>
      <c r="O20" s="30"/>
      <c r="P20" s="30"/>
      <c r="Q20" s="30"/>
      <c r="R20" s="30"/>
      <c r="S20" s="14">
        <f t="shared" si="0"/>
        <v>0</v>
      </c>
    </row>
    <row r="21" spans="2:19" ht="12.75">
      <c r="B21" s="13">
        <v>11</v>
      </c>
      <c r="C21" s="157" t="str">
        <f>'PLANILHA ORÇAMENTÁRIA'!D139</f>
        <v>IMPERMEABILIZAÇÃO</v>
      </c>
      <c r="D21" s="158"/>
      <c r="E21" s="32">
        <f>'PLANILHA ORÇAMENTÁRIA'!L143</f>
        <v>0</v>
      </c>
      <c r="F21" s="30"/>
      <c r="G21" s="30"/>
      <c r="H21" s="30"/>
      <c r="I21" s="30"/>
      <c r="J21" s="30"/>
      <c r="K21" s="30"/>
      <c r="L21" s="30"/>
      <c r="M21" s="30"/>
      <c r="N21" s="30"/>
      <c r="O21" s="30"/>
      <c r="P21" s="30"/>
      <c r="Q21" s="30"/>
      <c r="R21" s="30"/>
      <c r="S21" s="14">
        <f t="shared" si="0"/>
        <v>0</v>
      </c>
    </row>
    <row r="22" spans="2:19" ht="12.75">
      <c r="B22" s="13">
        <v>12</v>
      </c>
      <c r="C22" s="157" t="str">
        <f>'PLANILHA ORÇAMENTÁRIA'!D144</f>
        <v>INSTALAÇÕES HIDRÁULICAS</v>
      </c>
      <c r="D22" s="158"/>
      <c r="E22" s="32">
        <f>'PLANILHA ORÇAMENTÁRIA'!L218</f>
        <v>0</v>
      </c>
      <c r="F22" s="30"/>
      <c r="G22" s="30"/>
      <c r="H22" s="30"/>
      <c r="I22" s="30"/>
      <c r="J22" s="30"/>
      <c r="K22" s="30"/>
      <c r="L22" s="30"/>
      <c r="M22" s="30"/>
      <c r="N22" s="30"/>
      <c r="O22" s="30"/>
      <c r="P22" s="30"/>
      <c r="Q22" s="30"/>
      <c r="R22" s="30"/>
      <c r="S22" s="14">
        <f t="shared" si="0"/>
        <v>0</v>
      </c>
    </row>
    <row r="23" spans="2:19" ht="12.75">
      <c r="B23" s="13">
        <v>13</v>
      </c>
      <c r="C23" s="157" t="str">
        <f>'PLANILHA ORÇAMENTÁRIA'!D219</f>
        <v>METAIS E ACESSÓRIOS</v>
      </c>
      <c r="D23" s="158"/>
      <c r="E23" s="32">
        <f>'PLANILHA ORÇAMENTÁRIA'!L259</f>
        <v>0</v>
      </c>
      <c r="F23" s="30"/>
      <c r="G23" s="30"/>
      <c r="H23" s="30"/>
      <c r="I23" s="30"/>
      <c r="J23" s="30"/>
      <c r="K23" s="30"/>
      <c r="L23" s="30"/>
      <c r="M23" s="30"/>
      <c r="N23" s="30"/>
      <c r="O23" s="30"/>
      <c r="P23" s="30"/>
      <c r="Q23" s="30"/>
      <c r="R23" s="30"/>
      <c r="S23" s="14">
        <f t="shared" si="0"/>
        <v>0</v>
      </c>
    </row>
    <row r="24" spans="2:19" ht="12.75">
      <c r="B24" s="13">
        <v>14</v>
      </c>
      <c r="C24" s="38" t="str">
        <f>'PLANILHA ORÇAMENTÁRIA'!D260</f>
        <v>INSTALAÇÕES ELÉTRICAS</v>
      </c>
      <c r="D24" s="39"/>
      <c r="E24" s="32">
        <f>'PLANILHA ORÇAMENTÁRIA'!L434</f>
        <v>0</v>
      </c>
      <c r="F24" s="30"/>
      <c r="G24" s="30"/>
      <c r="H24" s="30"/>
      <c r="I24" s="30"/>
      <c r="J24" s="30"/>
      <c r="K24" s="30"/>
      <c r="L24" s="30"/>
      <c r="M24" s="30"/>
      <c r="N24" s="30"/>
      <c r="O24" s="30"/>
      <c r="P24" s="30"/>
      <c r="Q24" s="30"/>
      <c r="R24" s="30"/>
      <c r="S24" s="14">
        <f t="shared" si="0"/>
        <v>0</v>
      </c>
    </row>
    <row r="25" spans="2:19" ht="12.75">
      <c r="B25" s="13">
        <v>15</v>
      </c>
      <c r="C25" s="38" t="str">
        <f>'PLANILHA ORÇAMENTÁRIA'!D435</f>
        <v>INSTALAÇÃO DE AR CONDICIONADO</v>
      </c>
      <c r="D25" s="39"/>
      <c r="E25" s="32">
        <f>'PLANILHA ORÇAMENTÁRIA'!L502</f>
        <v>0</v>
      </c>
      <c r="F25" s="30"/>
      <c r="G25" s="30"/>
      <c r="H25" s="30"/>
      <c r="I25" s="30"/>
      <c r="J25" s="30"/>
      <c r="K25" s="30"/>
      <c r="L25" s="30"/>
      <c r="M25" s="30"/>
      <c r="N25" s="30"/>
      <c r="O25" s="30"/>
      <c r="P25" s="30"/>
      <c r="Q25" s="30"/>
      <c r="R25" s="30"/>
      <c r="S25" s="14">
        <f t="shared" si="0"/>
        <v>0</v>
      </c>
    </row>
    <row r="26" spans="2:19" ht="12.75">
      <c r="B26" s="13">
        <v>16</v>
      </c>
      <c r="C26" s="38" t="str">
        <f>'PLANILHA ORÇAMENTÁRIA'!D503</f>
        <v>REVESTIMENTO</v>
      </c>
      <c r="D26" s="39"/>
      <c r="E26" s="32">
        <f>'PLANILHA ORÇAMENTÁRIA'!L509</f>
        <v>0</v>
      </c>
      <c r="F26" s="30"/>
      <c r="G26" s="30"/>
      <c r="H26" s="30"/>
      <c r="I26" s="30"/>
      <c r="J26" s="30"/>
      <c r="K26" s="30"/>
      <c r="L26" s="30"/>
      <c r="M26" s="30"/>
      <c r="N26" s="30"/>
      <c r="O26" s="30"/>
      <c r="P26" s="30"/>
      <c r="Q26" s="30"/>
      <c r="R26" s="30"/>
      <c r="S26" s="14">
        <f t="shared" si="0"/>
        <v>0</v>
      </c>
    </row>
    <row r="27" spans="2:19" ht="12.75">
      <c r="B27" s="13">
        <v>17</v>
      </c>
      <c r="C27" s="38" t="str">
        <f>'PLANILHA ORÇAMENTÁRIA'!D510</f>
        <v>PINTURA</v>
      </c>
      <c r="D27" s="39"/>
      <c r="E27" s="32">
        <f>'PLANILHA ORÇAMENTÁRIA'!L514</f>
        <v>0</v>
      </c>
      <c r="F27" s="30"/>
      <c r="G27" s="30"/>
      <c r="H27" s="30"/>
      <c r="I27" s="30"/>
      <c r="J27" s="30"/>
      <c r="K27" s="30"/>
      <c r="L27" s="30"/>
      <c r="M27" s="30"/>
      <c r="N27" s="30"/>
      <c r="O27" s="30"/>
      <c r="P27" s="30"/>
      <c r="Q27" s="30"/>
      <c r="R27" s="30"/>
      <c r="S27" s="14">
        <f t="shared" si="0"/>
        <v>0</v>
      </c>
    </row>
    <row r="28" spans="2:19" ht="12.75">
      <c r="B28" s="13">
        <v>18</v>
      </c>
      <c r="C28" s="38" t="str">
        <f>'PLANILHA ORÇAMENTÁRIA'!D515</f>
        <v>CAIXILHOS</v>
      </c>
      <c r="D28" s="39"/>
      <c r="E28" s="32">
        <f>'PLANILHA ORÇAMENTÁRIA'!L558</f>
        <v>0</v>
      </c>
      <c r="F28" s="30"/>
      <c r="G28" s="30"/>
      <c r="H28" s="30"/>
      <c r="I28" s="30"/>
      <c r="J28" s="30"/>
      <c r="K28" s="30"/>
      <c r="L28" s="30"/>
      <c r="M28" s="30"/>
      <c r="N28" s="30"/>
      <c r="O28" s="30"/>
      <c r="P28" s="30"/>
      <c r="Q28" s="30"/>
      <c r="R28" s="30"/>
      <c r="S28" s="14">
        <f t="shared" si="0"/>
        <v>0</v>
      </c>
    </row>
    <row r="29" spans="2:19" ht="12.75">
      <c r="B29" s="13">
        <v>19</v>
      </c>
      <c r="C29" s="38" t="str">
        <f>'PLANILHA ORÇAMENTÁRIA'!D559</f>
        <v>VIDROS</v>
      </c>
      <c r="D29" s="39"/>
      <c r="E29" s="32">
        <f>'PLANILHA ORÇAMENTÁRIA'!L562</f>
        <v>0</v>
      </c>
      <c r="F29" s="30"/>
      <c r="G29" s="30"/>
      <c r="H29" s="30"/>
      <c r="I29" s="30"/>
      <c r="J29" s="30"/>
      <c r="K29" s="30"/>
      <c r="L29" s="30"/>
      <c r="M29" s="30"/>
      <c r="N29" s="30"/>
      <c r="O29" s="30"/>
      <c r="P29" s="30"/>
      <c r="Q29" s="30"/>
      <c r="R29" s="30"/>
      <c r="S29" s="14">
        <f t="shared" si="0"/>
        <v>0</v>
      </c>
    </row>
    <row r="30" spans="2:19" ht="12.75">
      <c r="B30" s="13">
        <v>20</v>
      </c>
      <c r="C30" s="38" t="str">
        <f>'PLANILHA ORÇAMENTÁRIA'!D563</f>
        <v>SERRALHERIA</v>
      </c>
      <c r="D30" s="39"/>
      <c r="E30" s="32">
        <f>'PLANILHA ORÇAMENTÁRIA'!L574</f>
        <v>0</v>
      </c>
      <c r="F30" s="30"/>
      <c r="G30" s="30"/>
      <c r="H30" s="30"/>
      <c r="I30" s="30"/>
      <c r="J30" s="30"/>
      <c r="K30" s="30"/>
      <c r="L30" s="30"/>
      <c r="M30" s="30"/>
      <c r="N30" s="30"/>
      <c r="O30" s="30"/>
      <c r="P30" s="30"/>
      <c r="Q30" s="30"/>
      <c r="R30" s="30"/>
      <c r="S30" s="14">
        <f t="shared" si="0"/>
        <v>0</v>
      </c>
    </row>
    <row r="31" spans="2:19" ht="12.75">
      <c r="B31" s="13">
        <v>21</v>
      </c>
      <c r="C31" s="41" t="str">
        <f>'PLANILHA ORÇAMENTÁRIA'!D575</f>
        <v>ELEVADOR</v>
      </c>
      <c r="D31" s="42"/>
      <c r="E31" s="32">
        <f>'PLANILHA ORÇAMENTÁRIA'!L576</f>
        <v>0</v>
      </c>
      <c r="F31" s="30"/>
      <c r="G31" s="30"/>
      <c r="H31" s="30"/>
      <c r="I31" s="30"/>
      <c r="J31" s="30"/>
      <c r="K31" s="30"/>
      <c r="L31" s="30"/>
      <c r="M31" s="30"/>
      <c r="N31" s="30"/>
      <c r="O31" s="30"/>
      <c r="P31" s="30"/>
      <c r="Q31" s="30"/>
      <c r="R31" s="30"/>
      <c r="S31" s="14">
        <f t="shared" si="0"/>
        <v>0</v>
      </c>
    </row>
    <row r="32" spans="2:19" ht="12.75">
      <c r="B32" s="44" t="s">
        <v>466</v>
      </c>
      <c r="C32" s="41" t="str">
        <f>'PLANILHA ORÇAMENTÁRIA'!D577</f>
        <v>MANUTENÇÃO E ASSISTÊNCIA TÉCNICA PARA ELEVADOR</v>
      </c>
      <c r="D32" s="42"/>
      <c r="E32" s="32">
        <f>'PLANILHA ORÇAMENTÁRIA'!L577</f>
        <v>0</v>
      </c>
      <c r="F32" s="30"/>
      <c r="G32" s="30"/>
      <c r="H32" s="30"/>
      <c r="I32" s="30"/>
      <c r="J32" s="30"/>
      <c r="K32" s="30"/>
      <c r="L32" s="30"/>
      <c r="M32" s="30"/>
      <c r="N32" s="30"/>
      <c r="O32" s="30"/>
      <c r="P32" s="30"/>
      <c r="Q32" s="30"/>
      <c r="R32" s="30"/>
      <c r="S32" s="14">
        <f t="shared" si="0"/>
        <v>0</v>
      </c>
    </row>
    <row r="33" spans="2:19" ht="12.75">
      <c r="B33" s="13">
        <v>22</v>
      </c>
      <c r="C33" s="38" t="str">
        <f>'PLANILHA ORÇAMENTÁRIA'!D579</f>
        <v>SERVIÇOS COMPLEMENTARES</v>
      </c>
      <c r="D33" s="39"/>
      <c r="E33" s="32">
        <f>'PLANILHA ORÇAMENTÁRIA'!L585</f>
        <v>0</v>
      </c>
      <c r="F33" s="30"/>
      <c r="G33" s="30"/>
      <c r="H33" s="30"/>
      <c r="I33" s="30"/>
      <c r="J33" s="30"/>
      <c r="K33" s="30"/>
      <c r="L33" s="30"/>
      <c r="M33" s="30"/>
      <c r="N33" s="30"/>
      <c r="O33" s="30"/>
      <c r="P33" s="30"/>
      <c r="Q33" s="30"/>
      <c r="R33" s="30"/>
      <c r="S33" s="14">
        <f t="shared" si="0"/>
        <v>0</v>
      </c>
    </row>
    <row r="34" spans="2:19" ht="12.75">
      <c r="B34" s="13"/>
      <c r="C34" s="160" t="s">
        <v>17</v>
      </c>
      <c r="D34" s="161"/>
      <c r="E34" s="33">
        <f>SUM(E11:E33)</f>
        <v>0</v>
      </c>
      <c r="F34" s="15"/>
      <c r="G34" s="15"/>
      <c r="H34" s="15"/>
      <c r="I34" s="15"/>
      <c r="J34" s="15"/>
      <c r="K34" s="15"/>
      <c r="L34" s="15"/>
      <c r="M34" s="15"/>
      <c r="N34" s="15"/>
      <c r="O34" s="15"/>
      <c r="P34" s="15"/>
      <c r="Q34" s="15"/>
      <c r="R34" s="15"/>
      <c r="S34" s="15"/>
    </row>
    <row r="35" spans="2:19" ht="12.75">
      <c r="B35" s="159"/>
      <c r="C35" s="159"/>
      <c r="D35" s="159"/>
      <c r="E35" s="159"/>
      <c r="F35" s="159"/>
      <c r="G35" s="159"/>
      <c r="H35" s="159"/>
      <c r="I35" s="159"/>
      <c r="J35" s="159"/>
      <c r="K35" s="159"/>
      <c r="L35" s="159"/>
      <c r="M35" s="159"/>
      <c r="N35" s="159"/>
      <c r="O35" s="159"/>
      <c r="P35" s="159"/>
      <c r="Q35" s="159"/>
      <c r="R35" s="159"/>
      <c r="S35" s="159"/>
    </row>
    <row r="38" spans="2:19">
      <c r="C38" s="16" t="s">
        <v>18</v>
      </c>
      <c r="D38" s="16" t="s">
        <v>4</v>
      </c>
      <c r="E38" s="17">
        <f>E34</f>
        <v>0</v>
      </c>
      <c r="F38" s="18">
        <f t="shared" ref="F38:Q38" si="1">SUMPRODUCT($E$11:$E$33,F11:F33)</f>
        <v>0</v>
      </c>
      <c r="G38" s="18">
        <f t="shared" si="1"/>
        <v>0</v>
      </c>
      <c r="H38" s="18">
        <f t="shared" si="1"/>
        <v>0</v>
      </c>
      <c r="I38" s="18">
        <f t="shared" si="1"/>
        <v>0</v>
      </c>
      <c r="J38" s="18">
        <f t="shared" si="1"/>
        <v>0</v>
      </c>
      <c r="K38" s="18">
        <f>SUMPRODUCT($E$11:$E$33,K11:K33)</f>
        <v>0</v>
      </c>
      <c r="L38" s="18">
        <f t="shared" si="1"/>
        <v>0</v>
      </c>
      <c r="M38" s="18">
        <f t="shared" si="1"/>
        <v>0</v>
      </c>
      <c r="N38" s="18">
        <f t="shared" si="1"/>
        <v>0</v>
      </c>
      <c r="O38" s="18">
        <f t="shared" si="1"/>
        <v>0</v>
      </c>
      <c r="P38" s="18">
        <f t="shared" si="1"/>
        <v>0</v>
      </c>
      <c r="Q38" s="18">
        <f t="shared" si="1"/>
        <v>0</v>
      </c>
      <c r="R38" s="18">
        <f>SUMPRODUCT($E$11:$E$33,R11:R33)</f>
        <v>0</v>
      </c>
      <c r="S38" s="18">
        <f>SUMPRODUCT($E$11:$E$33,S11:S33)</f>
        <v>0</v>
      </c>
    </row>
    <row r="39" spans="2:19">
      <c r="C39" s="19"/>
      <c r="D39" s="19"/>
      <c r="E39" s="20"/>
      <c r="F39" s="20"/>
      <c r="G39" s="20"/>
      <c r="H39" s="20"/>
      <c r="I39" s="20"/>
      <c r="J39" s="20"/>
      <c r="K39" s="20"/>
      <c r="L39" s="20"/>
      <c r="M39" s="20"/>
      <c r="N39" s="20"/>
      <c r="O39" s="20"/>
      <c r="P39" s="20"/>
      <c r="Q39" s="20"/>
      <c r="R39" s="20"/>
      <c r="S39" s="20"/>
    </row>
    <row r="40" spans="2:19">
      <c r="C40" s="16" t="s">
        <v>19</v>
      </c>
      <c r="D40" s="16" t="s">
        <v>4</v>
      </c>
      <c r="E40" s="18">
        <f>E38*0.28</f>
        <v>0</v>
      </c>
      <c r="F40" s="18">
        <f>F38*0.28</f>
        <v>0</v>
      </c>
      <c r="G40" s="18">
        <f t="shared" ref="G40:R40" si="2">G38*0.28</f>
        <v>0</v>
      </c>
      <c r="H40" s="18">
        <f t="shared" si="2"/>
        <v>0</v>
      </c>
      <c r="I40" s="18">
        <f t="shared" si="2"/>
        <v>0</v>
      </c>
      <c r="J40" s="18">
        <f t="shared" si="2"/>
        <v>0</v>
      </c>
      <c r="K40" s="18">
        <f t="shared" si="2"/>
        <v>0</v>
      </c>
      <c r="L40" s="18">
        <f t="shared" si="2"/>
        <v>0</v>
      </c>
      <c r="M40" s="18">
        <f t="shared" si="2"/>
        <v>0</v>
      </c>
      <c r="N40" s="18">
        <f t="shared" si="2"/>
        <v>0</v>
      </c>
      <c r="O40" s="18">
        <f t="shared" si="2"/>
        <v>0</v>
      </c>
      <c r="P40" s="18">
        <f t="shared" si="2"/>
        <v>0</v>
      </c>
      <c r="Q40" s="18">
        <f t="shared" si="2"/>
        <v>0</v>
      </c>
      <c r="R40" s="18">
        <f t="shared" si="2"/>
        <v>0</v>
      </c>
      <c r="S40" s="18">
        <f>S38*0.28</f>
        <v>0</v>
      </c>
    </row>
    <row r="41" spans="2:19">
      <c r="C41" s="19"/>
      <c r="D41" s="19"/>
      <c r="E41" s="20"/>
      <c r="F41" s="20"/>
      <c r="G41" s="20"/>
      <c r="H41" s="20"/>
      <c r="I41" s="20"/>
      <c r="J41" s="20"/>
      <c r="K41" s="20"/>
      <c r="L41" s="20"/>
      <c r="M41" s="20"/>
      <c r="N41" s="20"/>
      <c r="O41" s="20"/>
      <c r="P41" s="20"/>
      <c r="Q41" s="20"/>
      <c r="R41" s="20"/>
      <c r="S41" s="20"/>
    </row>
    <row r="42" spans="2:19" ht="15.75">
      <c r="C42" s="16" t="s">
        <v>20</v>
      </c>
      <c r="D42" s="16" t="s">
        <v>4</v>
      </c>
      <c r="E42" s="18">
        <f>+E38+E40</f>
        <v>0</v>
      </c>
      <c r="F42" s="18">
        <f t="shared" ref="F42:R42" si="3">+F38+F40</f>
        <v>0</v>
      </c>
      <c r="G42" s="18">
        <f t="shared" si="3"/>
        <v>0</v>
      </c>
      <c r="H42" s="18">
        <f t="shared" si="3"/>
        <v>0</v>
      </c>
      <c r="I42" s="18">
        <f t="shared" si="3"/>
        <v>0</v>
      </c>
      <c r="J42" s="18">
        <f t="shared" si="3"/>
        <v>0</v>
      </c>
      <c r="K42" s="18">
        <f t="shared" si="3"/>
        <v>0</v>
      </c>
      <c r="L42" s="18">
        <f t="shared" si="3"/>
        <v>0</v>
      </c>
      <c r="M42" s="18">
        <f t="shared" si="3"/>
        <v>0</v>
      </c>
      <c r="N42" s="18">
        <f t="shared" si="3"/>
        <v>0</v>
      </c>
      <c r="O42" s="18">
        <f t="shared" si="3"/>
        <v>0</v>
      </c>
      <c r="P42" s="18">
        <f t="shared" si="3"/>
        <v>0</v>
      </c>
      <c r="Q42" s="18">
        <f t="shared" si="3"/>
        <v>0</v>
      </c>
      <c r="R42" s="18">
        <f t="shared" si="3"/>
        <v>0</v>
      </c>
      <c r="S42" s="28">
        <f>SUM(F42:R42)</f>
        <v>0</v>
      </c>
    </row>
    <row r="44" spans="2:19">
      <c r="G44" s="1"/>
      <c r="H44" s="1"/>
      <c r="I44" s="1"/>
      <c r="J44" s="1"/>
      <c r="K44" s="1"/>
      <c r="L44" s="1"/>
      <c r="M44" s="1"/>
      <c r="N44" s="1"/>
      <c r="O44" s="1"/>
      <c r="P44" s="1"/>
      <c r="Q44" s="1"/>
      <c r="R44" s="1"/>
      <c r="S44" s="1"/>
    </row>
    <row r="45" spans="2:19">
      <c r="G45" s="1"/>
      <c r="H45" s="1"/>
      <c r="I45" s="1"/>
      <c r="J45" s="1"/>
      <c r="K45" s="1"/>
      <c r="L45" s="1"/>
      <c r="M45" s="1"/>
      <c r="N45" s="1"/>
      <c r="O45" s="1"/>
      <c r="P45" s="1"/>
      <c r="Q45" s="1"/>
      <c r="R45" s="1"/>
      <c r="S45" s="1"/>
    </row>
    <row r="46" spans="2:19">
      <c r="G46" s="1"/>
      <c r="H46" s="1"/>
      <c r="I46" s="1"/>
      <c r="J46" s="1"/>
      <c r="K46" s="1"/>
      <c r="L46" s="1"/>
      <c r="M46" s="1"/>
      <c r="N46" s="1"/>
      <c r="O46" s="1"/>
      <c r="P46" s="1"/>
      <c r="Q46" s="1"/>
      <c r="R46" s="1"/>
      <c r="S46" s="1"/>
    </row>
    <row r="47" spans="2:19">
      <c r="G47" s="1"/>
      <c r="H47" s="1"/>
      <c r="I47" s="1"/>
      <c r="J47" s="1"/>
      <c r="K47" s="1"/>
      <c r="L47" s="1"/>
      <c r="M47" s="1"/>
      <c r="N47" s="1"/>
      <c r="O47" s="1"/>
      <c r="P47" s="1"/>
      <c r="Q47" s="1"/>
      <c r="R47" s="1"/>
      <c r="S47" s="1"/>
    </row>
    <row r="48" spans="2:19">
      <c r="E48" s="21"/>
      <c r="G48" s="1"/>
      <c r="H48" s="1"/>
      <c r="I48" s="1"/>
      <c r="J48" s="1"/>
      <c r="K48" s="1"/>
      <c r="L48" s="1"/>
      <c r="M48" s="1"/>
      <c r="N48" s="1"/>
      <c r="O48" s="1"/>
      <c r="P48" s="1"/>
      <c r="Q48" s="1"/>
      <c r="R48" s="1"/>
      <c r="S48" s="1"/>
    </row>
    <row r="49" spans="4:19">
      <c r="G49" s="1"/>
      <c r="H49" s="1"/>
      <c r="I49" s="1"/>
      <c r="J49" s="1"/>
      <c r="K49" s="1"/>
      <c r="L49" s="1"/>
      <c r="M49" s="1"/>
      <c r="N49" s="1"/>
      <c r="O49" s="1"/>
      <c r="P49" s="1"/>
      <c r="Q49" s="1"/>
      <c r="R49" s="1"/>
      <c r="S49" s="1"/>
    </row>
    <row r="50" spans="4:19">
      <c r="D50" s="22"/>
      <c r="E50" s="23"/>
      <c r="G50" s="1"/>
      <c r="H50" s="1"/>
      <c r="I50" s="1"/>
      <c r="J50" s="1"/>
      <c r="K50" s="1"/>
      <c r="L50" s="1"/>
      <c r="M50" s="1"/>
      <c r="N50" s="1"/>
      <c r="O50" s="1"/>
      <c r="P50" s="1"/>
      <c r="Q50" s="1"/>
      <c r="R50" s="1"/>
      <c r="S50" s="1"/>
    </row>
    <row r="51" spans="4:19">
      <c r="G51" s="1"/>
      <c r="H51" s="1"/>
      <c r="I51" s="1"/>
      <c r="J51" s="1"/>
      <c r="K51" s="1"/>
      <c r="L51" s="1"/>
      <c r="M51" s="1"/>
      <c r="N51" s="1"/>
      <c r="O51" s="1"/>
      <c r="P51" s="1"/>
      <c r="Q51" s="1"/>
      <c r="R51" s="1"/>
      <c r="S51" s="1"/>
    </row>
    <row r="52" spans="4:19">
      <c r="G52" s="1"/>
      <c r="H52" s="1"/>
      <c r="I52" s="1"/>
      <c r="J52" s="1"/>
      <c r="K52" s="1"/>
      <c r="L52" s="1"/>
      <c r="M52" s="1"/>
      <c r="N52" s="1"/>
      <c r="O52" s="1"/>
      <c r="P52" s="1"/>
      <c r="Q52" s="1"/>
      <c r="R52" s="1"/>
      <c r="S52" s="1"/>
    </row>
    <row r="53" spans="4:19">
      <c r="G53" s="1"/>
      <c r="H53" s="1"/>
      <c r="I53" s="1"/>
      <c r="J53" s="1"/>
      <c r="K53" s="1"/>
      <c r="L53" s="1"/>
      <c r="M53" s="1"/>
      <c r="N53" s="1"/>
      <c r="O53" s="1"/>
      <c r="P53" s="1"/>
      <c r="Q53" s="1"/>
      <c r="R53" s="1"/>
      <c r="S53" s="1"/>
    </row>
    <row r="54" spans="4:19">
      <c r="G54" s="1"/>
      <c r="H54" s="1"/>
      <c r="I54" s="1"/>
      <c r="J54" s="1"/>
      <c r="K54" s="1"/>
      <c r="L54" s="1"/>
      <c r="M54" s="1"/>
      <c r="N54" s="1"/>
      <c r="O54" s="1"/>
      <c r="P54" s="1"/>
      <c r="Q54" s="1"/>
      <c r="R54" s="1"/>
      <c r="S54" s="1"/>
    </row>
    <row r="55" spans="4:19">
      <c r="G55" s="1"/>
      <c r="H55" s="1"/>
      <c r="I55" s="1"/>
      <c r="J55" s="1"/>
      <c r="K55" s="1"/>
      <c r="L55" s="1"/>
      <c r="M55" s="1"/>
      <c r="N55" s="1"/>
      <c r="O55" s="1"/>
      <c r="P55" s="1"/>
      <c r="Q55" s="1"/>
      <c r="R55" s="1"/>
      <c r="S55" s="1"/>
    </row>
    <row r="56" spans="4:19">
      <c r="G56" s="1"/>
      <c r="H56" s="1"/>
      <c r="I56" s="1"/>
      <c r="J56" s="1"/>
      <c r="K56" s="1"/>
      <c r="L56" s="1"/>
      <c r="M56" s="1"/>
      <c r="N56" s="1"/>
      <c r="O56" s="1"/>
      <c r="P56" s="1"/>
      <c r="Q56" s="1"/>
      <c r="R56" s="1"/>
      <c r="S56" s="1"/>
    </row>
    <row r="57" spans="4:19" ht="12.75">
      <c r="E57" s="1"/>
      <c r="F57" s="1"/>
      <c r="G57" s="1"/>
      <c r="H57" s="1"/>
      <c r="I57" s="1"/>
      <c r="J57" s="1"/>
      <c r="K57" s="1"/>
      <c r="L57" s="1"/>
      <c r="M57" s="1"/>
      <c r="N57" s="1"/>
      <c r="O57" s="1"/>
      <c r="P57" s="1"/>
      <c r="Q57" s="1"/>
      <c r="R57" s="1"/>
      <c r="S57" s="1"/>
    </row>
    <row r="58" spans="4:19" ht="12.75">
      <c r="E58" s="1"/>
      <c r="F58" s="1"/>
      <c r="G58" s="1"/>
      <c r="H58" s="1"/>
      <c r="I58" s="1"/>
      <c r="J58" s="1"/>
      <c r="K58" s="1"/>
      <c r="L58" s="1"/>
      <c r="M58" s="1"/>
      <c r="N58" s="1"/>
      <c r="O58" s="1"/>
      <c r="P58" s="1"/>
      <c r="Q58" s="1"/>
      <c r="R58" s="1"/>
      <c r="S58" s="1"/>
    </row>
    <row r="59" spans="4:19" ht="12.75">
      <c r="E59" s="1"/>
      <c r="F59" s="1"/>
      <c r="G59" s="1"/>
      <c r="H59" s="1"/>
      <c r="I59" s="1"/>
      <c r="J59" s="1"/>
      <c r="K59" s="1"/>
      <c r="L59" s="1"/>
      <c r="M59" s="1"/>
      <c r="N59" s="1"/>
      <c r="O59" s="1"/>
      <c r="P59" s="1"/>
      <c r="Q59" s="1"/>
      <c r="R59" s="1"/>
      <c r="S59" s="1"/>
    </row>
    <row r="60" spans="4:19" ht="12.75">
      <c r="E60" s="1"/>
      <c r="F60" s="1"/>
      <c r="G60" s="1"/>
      <c r="H60" s="1"/>
      <c r="I60" s="1"/>
      <c r="J60" s="1"/>
      <c r="K60" s="1"/>
      <c r="L60" s="1"/>
      <c r="M60" s="1"/>
      <c r="N60" s="1"/>
      <c r="O60" s="1"/>
      <c r="P60" s="1"/>
      <c r="Q60" s="1"/>
      <c r="R60" s="1"/>
      <c r="S60" s="1"/>
    </row>
    <row r="61" spans="4:19" ht="12.75">
      <c r="E61" s="1"/>
      <c r="F61" s="1"/>
      <c r="G61" s="1"/>
      <c r="H61" s="1"/>
      <c r="I61" s="1"/>
      <c r="J61" s="1"/>
      <c r="K61" s="1"/>
      <c r="L61" s="1"/>
      <c r="M61" s="1"/>
      <c r="N61" s="1"/>
      <c r="O61" s="1"/>
      <c r="P61" s="1"/>
      <c r="Q61" s="1"/>
      <c r="R61" s="1"/>
      <c r="S61" s="1"/>
    </row>
    <row r="62" spans="4:19" ht="12.75">
      <c r="E62" s="1"/>
      <c r="F62" s="1"/>
      <c r="G62" s="1"/>
      <c r="H62" s="1"/>
      <c r="I62" s="1"/>
      <c r="J62" s="1"/>
      <c r="K62" s="1"/>
      <c r="L62" s="1"/>
      <c r="M62" s="1"/>
      <c r="N62" s="1"/>
      <c r="O62" s="1"/>
      <c r="P62" s="1"/>
      <c r="Q62" s="1"/>
      <c r="R62" s="1"/>
      <c r="S62" s="1"/>
    </row>
    <row r="63" spans="4:19" ht="12.75">
      <c r="E63" s="1"/>
      <c r="F63" s="1"/>
      <c r="G63" s="1"/>
      <c r="H63" s="1"/>
      <c r="I63" s="1"/>
      <c r="J63" s="1"/>
      <c r="K63" s="1"/>
      <c r="L63" s="1"/>
      <c r="M63" s="1"/>
      <c r="N63" s="1"/>
      <c r="O63" s="1"/>
      <c r="P63" s="1"/>
      <c r="Q63" s="1"/>
      <c r="R63" s="1"/>
      <c r="S63" s="1"/>
    </row>
    <row r="64" spans="4:19" ht="12.75">
      <c r="E64" s="1"/>
      <c r="F64" s="1"/>
      <c r="G64" s="1"/>
      <c r="H64" s="1"/>
      <c r="I64" s="1"/>
      <c r="J64" s="1"/>
      <c r="K64" s="1"/>
      <c r="L64" s="1"/>
      <c r="M64" s="1"/>
      <c r="N64" s="1"/>
      <c r="O64" s="1"/>
      <c r="P64" s="1"/>
      <c r="Q64" s="1"/>
      <c r="R64" s="1"/>
      <c r="S64" s="1"/>
    </row>
    <row r="65" spans="5:19" ht="12.75">
      <c r="E65" s="1"/>
      <c r="F65" s="1"/>
      <c r="G65" s="1"/>
      <c r="H65" s="1"/>
      <c r="I65" s="1"/>
      <c r="J65" s="1"/>
      <c r="K65" s="1"/>
      <c r="L65" s="1"/>
      <c r="M65" s="1"/>
      <c r="N65" s="1"/>
      <c r="O65" s="1"/>
      <c r="P65" s="1"/>
      <c r="Q65" s="1"/>
      <c r="R65" s="1"/>
      <c r="S65" s="1"/>
    </row>
    <row r="66" spans="5:19" ht="12.75">
      <c r="E66" s="1"/>
      <c r="F66" s="1"/>
      <c r="G66" s="1"/>
      <c r="H66" s="1"/>
      <c r="I66" s="1"/>
      <c r="J66" s="1"/>
      <c r="K66" s="1"/>
      <c r="L66" s="1"/>
      <c r="M66" s="1"/>
      <c r="N66" s="1"/>
      <c r="O66" s="1"/>
      <c r="P66" s="1"/>
      <c r="Q66" s="1"/>
      <c r="R66" s="1"/>
      <c r="S66" s="1"/>
    </row>
    <row r="67" spans="5:19" ht="12.75">
      <c r="E67" s="1"/>
      <c r="F67" s="1"/>
      <c r="G67" s="1"/>
      <c r="H67" s="1"/>
      <c r="I67" s="1"/>
      <c r="J67" s="1"/>
      <c r="K67" s="1"/>
      <c r="L67" s="1"/>
      <c r="M67" s="1"/>
      <c r="N67" s="1"/>
      <c r="O67" s="1"/>
      <c r="P67" s="1"/>
      <c r="Q67" s="1"/>
      <c r="R67" s="1"/>
      <c r="S67" s="1"/>
    </row>
    <row r="68" spans="5:19" ht="12.75">
      <c r="E68" s="1"/>
      <c r="F68" s="1"/>
      <c r="G68" s="1"/>
      <c r="H68" s="1"/>
      <c r="I68" s="1"/>
      <c r="J68" s="1"/>
      <c r="K68" s="1"/>
      <c r="L68" s="1"/>
      <c r="M68" s="1"/>
      <c r="N68" s="1"/>
      <c r="O68" s="1"/>
      <c r="P68" s="1"/>
      <c r="Q68" s="1"/>
      <c r="R68" s="1"/>
      <c r="S68" s="1"/>
    </row>
    <row r="69" spans="5:19" ht="12.75">
      <c r="E69" s="1"/>
      <c r="F69" s="1"/>
      <c r="G69" s="1"/>
      <c r="H69" s="1"/>
      <c r="I69" s="1"/>
      <c r="J69" s="1"/>
      <c r="K69" s="1"/>
      <c r="L69" s="1"/>
      <c r="M69" s="1"/>
      <c r="N69" s="1"/>
      <c r="O69" s="1"/>
      <c r="P69" s="1"/>
      <c r="Q69" s="1"/>
      <c r="R69" s="1"/>
      <c r="S69" s="1"/>
    </row>
    <row r="70" spans="5:19" ht="12.75">
      <c r="E70" s="1"/>
      <c r="F70" s="1"/>
      <c r="G70" s="1"/>
      <c r="H70" s="1"/>
      <c r="I70" s="1"/>
      <c r="J70" s="1"/>
      <c r="K70" s="1"/>
      <c r="L70" s="1"/>
      <c r="M70" s="1"/>
      <c r="N70" s="1"/>
      <c r="O70" s="1"/>
      <c r="P70" s="1"/>
      <c r="Q70" s="1"/>
      <c r="R70" s="1"/>
      <c r="S70" s="1"/>
    </row>
    <row r="71" spans="5:19" ht="12.75">
      <c r="E71" s="1"/>
      <c r="F71" s="1"/>
      <c r="G71" s="1"/>
      <c r="H71" s="1"/>
      <c r="I71" s="1"/>
      <c r="J71" s="1"/>
      <c r="K71" s="1"/>
      <c r="L71" s="1"/>
      <c r="M71" s="1"/>
      <c r="N71" s="1"/>
      <c r="O71" s="1"/>
      <c r="P71" s="1"/>
      <c r="Q71" s="1"/>
      <c r="R71" s="1"/>
      <c r="S71" s="1"/>
    </row>
    <row r="72" spans="5:19" ht="12.75">
      <c r="E72" s="1"/>
      <c r="F72" s="1"/>
      <c r="G72" s="1"/>
      <c r="H72" s="1"/>
      <c r="I72" s="1"/>
      <c r="J72" s="1"/>
      <c r="K72" s="1"/>
      <c r="L72" s="1"/>
      <c r="M72" s="1"/>
      <c r="N72" s="1"/>
      <c r="O72" s="1"/>
      <c r="P72" s="1"/>
      <c r="Q72" s="1"/>
      <c r="R72" s="1"/>
      <c r="S72" s="1"/>
    </row>
    <row r="73" spans="5:19" ht="12.75">
      <c r="E73" s="1"/>
      <c r="F73" s="1"/>
      <c r="G73" s="1"/>
      <c r="H73" s="1"/>
      <c r="I73" s="1"/>
      <c r="J73" s="1"/>
      <c r="K73" s="1"/>
      <c r="L73" s="1"/>
      <c r="M73" s="1"/>
      <c r="N73" s="1"/>
      <c r="O73" s="1"/>
      <c r="P73" s="1"/>
      <c r="Q73" s="1"/>
      <c r="R73" s="1"/>
      <c r="S73" s="1"/>
    </row>
    <row r="74" spans="5:19" ht="12.75">
      <c r="E74" s="1"/>
      <c r="F74" s="1"/>
      <c r="G74" s="1"/>
      <c r="H74" s="1"/>
      <c r="I74" s="1"/>
      <c r="J74" s="1"/>
      <c r="K74" s="1"/>
      <c r="L74" s="1"/>
      <c r="M74" s="1"/>
      <c r="N74" s="1"/>
      <c r="O74" s="1"/>
      <c r="P74" s="1"/>
      <c r="Q74" s="1"/>
      <c r="R74" s="1"/>
      <c r="S74" s="1"/>
    </row>
    <row r="75" spans="5:19" ht="12.75">
      <c r="E75" s="1"/>
      <c r="F75" s="1"/>
      <c r="G75" s="1"/>
      <c r="H75" s="1"/>
      <c r="I75" s="1"/>
      <c r="J75" s="1"/>
      <c r="K75" s="1"/>
      <c r="L75" s="1"/>
      <c r="M75" s="1"/>
      <c r="N75" s="1"/>
      <c r="O75" s="1"/>
      <c r="P75" s="1"/>
      <c r="Q75" s="1"/>
      <c r="R75" s="1"/>
      <c r="S75" s="1"/>
    </row>
    <row r="76" spans="5:19" ht="12.75">
      <c r="E76" s="1"/>
      <c r="F76" s="1"/>
      <c r="G76" s="1"/>
      <c r="H76" s="1"/>
      <c r="I76" s="1"/>
      <c r="J76" s="1"/>
      <c r="K76" s="1"/>
      <c r="L76" s="1"/>
      <c r="M76" s="1"/>
      <c r="N76" s="1"/>
      <c r="O76" s="1"/>
      <c r="P76" s="1"/>
      <c r="Q76" s="1"/>
      <c r="R76" s="1"/>
      <c r="S76" s="1"/>
    </row>
    <row r="77" spans="5:19" ht="12.75">
      <c r="E77" s="1"/>
      <c r="F77" s="1"/>
      <c r="G77" s="1"/>
      <c r="H77" s="1"/>
      <c r="I77" s="1"/>
      <c r="J77" s="1"/>
      <c r="K77" s="1"/>
      <c r="L77" s="1"/>
      <c r="M77" s="1"/>
      <c r="N77" s="1"/>
      <c r="O77" s="1"/>
      <c r="P77" s="1"/>
      <c r="Q77" s="1"/>
      <c r="R77" s="1"/>
      <c r="S77" s="1"/>
    </row>
    <row r="78" spans="5:19" ht="12.75">
      <c r="E78" s="1"/>
      <c r="F78" s="1"/>
      <c r="G78" s="1"/>
      <c r="H78" s="1"/>
      <c r="I78" s="1"/>
      <c r="J78" s="1"/>
      <c r="K78" s="1"/>
      <c r="L78" s="1"/>
      <c r="M78" s="1"/>
      <c r="N78" s="1"/>
      <c r="O78" s="1"/>
      <c r="P78" s="1"/>
      <c r="Q78" s="1"/>
      <c r="R78" s="1"/>
      <c r="S78" s="1"/>
    </row>
    <row r="79" spans="5:19" ht="12.75">
      <c r="E79" s="1"/>
      <c r="F79" s="1"/>
      <c r="G79" s="1"/>
      <c r="H79" s="1"/>
      <c r="I79" s="1"/>
      <c r="J79" s="1"/>
      <c r="K79" s="1"/>
      <c r="L79" s="1"/>
      <c r="M79" s="1"/>
      <c r="N79" s="1"/>
      <c r="O79" s="1"/>
      <c r="P79" s="1"/>
      <c r="Q79" s="1"/>
      <c r="R79" s="1"/>
      <c r="S79" s="1"/>
    </row>
    <row r="80" spans="5:19" ht="12.75">
      <c r="E80" s="1"/>
      <c r="F80" s="1"/>
      <c r="G80" s="1"/>
      <c r="H80" s="1"/>
      <c r="I80" s="1"/>
      <c r="J80" s="1"/>
      <c r="K80" s="1"/>
      <c r="L80" s="1"/>
      <c r="M80" s="1"/>
      <c r="N80" s="1"/>
      <c r="O80" s="1"/>
      <c r="P80" s="1"/>
      <c r="Q80" s="1"/>
      <c r="R80" s="1"/>
      <c r="S80" s="1"/>
    </row>
    <row r="81" spans="5:19" ht="12.75">
      <c r="E81" s="1"/>
      <c r="F81" s="1"/>
      <c r="G81" s="1"/>
      <c r="H81" s="1"/>
      <c r="I81" s="1"/>
      <c r="J81" s="1"/>
      <c r="K81" s="1"/>
      <c r="L81" s="1"/>
      <c r="M81" s="1"/>
      <c r="N81" s="1"/>
      <c r="O81" s="1"/>
      <c r="P81" s="1"/>
      <c r="Q81" s="1"/>
      <c r="R81" s="1"/>
      <c r="S81" s="1"/>
    </row>
    <row r="82" spans="5:19" ht="12.75">
      <c r="E82" s="1"/>
      <c r="F82" s="1"/>
      <c r="G82" s="1"/>
      <c r="H82" s="1"/>
      <c r="I82" s="1"/>
      <c r="J82" s="1"/>
      <c r="K82" s="1"/>
      <c r="L82" s="1"/>
      <c r="M82" s="1"/>
      <c r="N82" s="1"/>
      <c r="O82" s="1"/>
      <c r="P82" s="1"/>
      <c r="Q82" s="1"/>
      <c r="R82" s="1"/>
      <c r="S82" s="1"/>
    </row>
    <row r="83" spans="5:19" ht="12.75">
      <c r="E83" s="1"/>
      <c r="F83" s="1"/>
      <c r="G83" s="1"/>
      <c r="H83" s="1"/>
      <c r="I83" s="1"/>
      <c r="J83" s="1"/>
      <c r="K83" s="1"/>
      <c r="L83" s="1"/>
      <c r="M83" s="1"/>
      <c r="N83" s="1"/>
      <c r="O83" s="1"/>
      <c r="P83" s="1"/>
      <c r="Q83" s="1"/>
      <c r="R83" s="1"/>
      <c r="S83" s="1"/>
    </row>
    <row r="84" spans="5:19" ht="12.75">
      <c r="E84" s="1"/>
      <c r="F84" s="1"/>
      <c r="G84" s="1"/>
      <c r="H84" s="1"/>
      <c r="I84" s="1"/>
      <c r="J84" s="1"/>
      <c r="K84" s="1"/>
      <c r="L84" s="1"/>
      <c r="M84" s="1"/>
      <c r="N84" s="1"/>
      <c r="O84" s="1"/>
      <c r="P84" s="1"/>
      <c r="Q84" s="1"/>
      <c r="R84" s="1"/>
      <c r="S84" s="1"/>
    </row>
    <row r="85" spans="5:19" ht="12.75">
      <c r="E85" s="1"/>
      <c r="F85" s="1"/>
      <c r="G85" s="1"/>
      <c r="H85" s="1"/>
      <c r="I85" s="1"/>
      <c r="J85" s="1"/>
      <c r="K85" s="1"/>
      <c r="L85" s="1"/>
      <c r="M85" s="1"/>
      <c r="N85" s="1"/>
      <c r="O85" s="1"/>
      <c r="P85" s="1"/>
      <c r="Q85" s="1"/>
      <c r="R85" s="1"/>
      <c r="S85" s="1"/>
    </row>
    <row r="86" spans="5:19" ht="12.75">
      <c r="E86" s="1"/>
      <c r="F86" s="1"/>
      <c r="G86" s="1"/>
      <c r="H86" s="1"/>
      <c r="I86" s="1"/>
      <c r="J86" s="1"/>
      <c r="K86" s="1"/>
      <c r="L86" s="1"/>
      <c r="M86" s="1"/>
      <c r="N86" s="1"/>
      <c r="O86" s="1"/>
      <c r="P86" s="1"/>
      <c r="Q86" s="1"/>
      <c r="R86" s="1"/>
      <c r="S86" s="1"/>
    </row>
    <row r="87" spans="5:19" ht="12.75">
      <c r="E87" s="1"/>
      <c r="F87" s="1"/>
      <c r="G87" s="1"/>
      <c r="H87" s="1"/>
      <c r="I87" s="1"/>
      <c r="J87" s="1"/>
      <c r="K87" s="1"/>
      <c r="L87" s="1"/>
      <c r="M87" s="1"/>
      <c r="N87" s="1"/>
      <c r="O87" s="1"/>
      <c r="P87" s="1"/>
      <c r="Q87" s="1"/>
      <c r="R87" s="1"/>
      <c r="S87" s="1"/>
    </row>
    <row r="88" spans="5:19" ht="12.75">
      <c r="E88" s="1"/>
      <c r="F88" s="1"/>
      <c r="G88" s="1"/>
      <c r="H88" s="1"/>
      <c r="I88" s="1"/>
      <c r="J88" s="1"/>
      <c r="K88" s="1"/>
      <c r="L88" s="1"/>
      <c r="M88" s="1"/>
      <c r="N88" s="1"/>
      <c r="O88" s="1"/>
      <c r="P88" s="1"/>
      <c r="Q88" s="1"/>
      <c r="R88" s="1"/>
      <c r="S88" s="1"/>
    </row>
    <row r="89" spans="5:19" ht="12.75">
      <c r="E89" s="1"/>
      <c r="F89" s="1"/>
      <c r="G89" s="1"/>
      <c r="H89" s="1"/>
      <c r="I89" s="1"/>
      <c r="J89" s="1"/>
      <c r="K89" s="1"/>
      <c r="L89" s="1"/>
      <c r="M89" s="1"/>
      <c r="N89" s="1"/>
      <c r="O89" s="1"/>
      <c r="P89" s="1"/>
      <c r="Q89" s="1"/>
      <c r="R89" s="1"/>
      <c r="S89" s="1"/>
    </row>
    <row r="90" spans="5:19" ht="12.75">
      <c r="E90" s="1"/>
      <c r="F90" s="1"/>
      <c r="G90" s="1"/>
      <c r="H90" s="1"/>
      <c r="I90" s="1"/>
      <c r="J90" s="1"/>
      <c r="K90" s="1"/>
      <c r="L90" s="1"/>
      <c r="M90" s="1"/>
      <c r="N90" s="1"/>
      <c r="O90" s="1"/>
      <c r="P90" s="1"/>
      <c r="Q90" s="1"/>
      <c r="R90" s="1"/>
      <c r="S90" s="1"/>
    </row>
    <row r="91" spans="5:19" ht="12.75">
      <c r="E91" s="1"/>
      <c r="F91" s="1"/>
      <c r="G91" s="1"/>
      <c r="H91" s="1"/>
      <c r="I91" s="1"/>
      <c r="J91" s="1"/>
      <c r="K91" s="1"/>
      <c r="L91" s="1"/>
      <c r="M91" s="1"/>
      <c r="N91" s="1"/>
      <c r="O91" s="1"/>
      <c r="P91" s="1"/>
      <c r="Q91" s="1"/>
      <c r="R91" s="1"/>
      <c r="S91" s="1"/>
    </row>
    <row r="92" spans="5:19" ht="12.75">
      <c r="E92" s="1"/>
      <c r="F92" s="1"/>
      <c r="G92" s="1"/>
      <c r="H92" s="1"/>
      <c r="I92" s="1"/>
      <c r="J92" s="1"/>
      <c r="K92" s="1"/>
      <c r="L92" s="1"/>
      <c r="M92" s="1"/>
      <c r="N92" s="1"/>
      <c r="O92" s="1"/>
      <c r="P92" s="1"/>
      <c r="Q92" s="1"/>
      <c r="R92" s="1"/>
      <c r="S92" s="1"/>
    </row>
    <row r="93" spans="5:19" ht="12.75">
      <c r="E93" s="1"/>
      <c r="F93" s="1"/>
      <c r="G93" s="1"/>
      <c r="H93" s="1"/>
      <c r="I93" s="1"/>
      <c r="J93" s="1"/>
      <c r="K93" s="1"/>
      <c r="L93" s="1"/>
      <c r="M93" s="1"/>
      <c r="N93" s="1"/>
      <c r="O93" s="1"/>
      <c r="P93" s="1"/>
      <c r="Q93" s="1"/>
      <c r="R93" s="1"/>
      <c r="S93" s="1"/>
    </row>
    <row r="94" spans="5:19" ht="12.75">
      <c r="E94" s="1"/>
      <c r="F94" s="1"/>
      <c r="G94" s="1"/>
      <c r="H94" s="1"/>
      <c r="I94" s="1"/>
      <c r="J94" s="1"/>
      <c r="K94" s="1"/>
      <c r="L94" s="1"/>
      <c r="M94" s="1"/>
      <c r="N94" s="1"/>
      <c r="O94" s="1"/>
      <c r="P94" s="1"/>
      <c r="Q94" s="1"/>
      <c r="R94" s="1"/>
      <c r="S94" s="1"/>
    </row>
    <row r="95" spans="5:19" ht="12.75">
      <c r="E95" s="1"/>
      <c r="F95" s="1"/>
      <c r="G95" s="1"/>
      <c r="H95" s="1"/>
      <c r="I95" s="1"/>
      <c r="J95" s="1"/>
      <c r="K95" s="1"/>
      <c r="L95" s="1"/>
      <c r="M95" s="1"/>
      <c r="N95" s="1"/>
      <c r="O95" s="1"/>
      <c r="P95" s="1"/>
      <c r="Q95" s="1"/>
      <c r="R95" s="1"/>
      <c r="S95" s="1"/>
    </row>
    <row r="96" spans="5:19" ht="12.75">
      <c r="E96" s="1"/>
      <c r="F96" s="1"/>
      <c r="G96" s="1"/>
      <c r="H96" s="1"/>
      <c r="I96" s="1"/>
      <c r="J96" s="1"/>
      <c r="K96" s="1"/>
      <c r="L96" s="1"/>
      <c r="M96" s="1"/>
      <c r="N96" s="1"/>
      <c r="O96" s="1"/>
      <c r="P96" s="1"/>
      <c r="Q96" s="1"/>
      <c r="R96" s="1"/>
      <c r="S96" s="1"/>
    </row>
    <row r="97" spans="5:19" ht="12.75">
      <c r="E97" s="1"/>
      <c r="F97" s="1"/>
      <c r="G97" s="1"/>
      <c r="H97" s="1"/>
      <c r="I97" s="1"/>
      <c r="J97" s="1"/>
      <c r="K97" s="1"/>
      <c r="L97" s="1"/>
      <c r="M97" s="1"/>
      <c r="N97" s="1"/>
      <c r="O97" s="1"/>
      <c r="P97" s="1"/>
      <c r="Q97" s="1"/>
      <c r="R97" s="1"/>
      <c r="S97" s="1"/>
    </row>
    <row r="98" spans="5:19" ht="12.75">
      <c r="E98" s="1"/>
      <c r="F98" s="1"/>
      <c r="G98" s="1"/>
      <c r="H98" s="1"/>
      <c r="I98" s="1"/>
      <c r="J98" s="1"/>
      <c r="K98" s="1"/>
      <c r="L98" s="1"/>
      <c r="M98" s="1"/>
      <c r="N98" s="1"/>
      <c r="O98" s="1"/>
      <c r="P98" s="1"/>
      <c r="Q98" s="1"/>
      <c r="R98" s="1"/>
      <c r="S98" s="1"/>
    </row>
    <row r="99" spans="5:19" ht="12.75">
      <c r="E99" s="1"/>
      <c r="F99" s="1"/>
      <c r="G99" s="1"/>
      <c r="H99" s="1"/>
      <c r="I99" s="1"/>
      <c r="J99" s="1"/>
      <c r="K99" s="1"/>
      <c r="L99" s="1"/>
      <c r="M99" s="1"/>
      <c r="N99" s="1"/>
      <c r="O99" s="1"/>
      <c r="P99" s="1"/>
      <c r="Q99" s="1"/>
      <c r="R99" s="1"/>
      <c r="S99" s="1"/>
    </row>
    <row r="100" spans="5:19" ht="12.75">
      <c r="E100" s="1"/>
      <c r="F100" s="1"/>
      <c r="G100" s="1"/>
      <c r="H100" s="1"/>
      <c r="I100" s="1"/>
      <c r="J100" s="1"/>
      <c r="K100" s="1"/>
      <c r="L100" s="1"/>
      <c r="M100" s="1"/>
      <c r="N100" s="1"/>
      <c r="O100" s="1"/>
      <c r="P100" s="1"/>
      <c r="Q100" s="1"/>
      <c r="R100" s="1"/>
      <c r="S100" s="1"/>
    </row>
    <row r="101" spans="5:19" ht="12.75">
      <c r="E101" s="1"/>
      <c r="F101" s="1"/>
      <c r="G101" s="1"/>
      <c r="H101" s="1"/>
      <c r="I101" s="1"/>
      <c r="J101" s="1"/>
      <c r="K101" s="1"/>
      <c r="L101" s="1"/>
      <c r="M101" s="1"/>
      <c r="N101" s="1"/>
      <c r="O101" s="1"/>
      <c r="P101" s="1"/>
      <c r="Q101" s="1"/>
      <c r="R101" s="1"/>
      <c r="S101" s="1"/>
    </row>
    <row r="102" spans="5:19" ht="12.75">
      <c r="E102" s="1"/>
      <c r="F102" s="1"/>
      <c r="G102" s="1"/>
      <c r="H102" s="1"/>
      <c r="I102" s="1"/>
      <c r="J102" s="1"/>
      <c r="K102" s="1"/>
      <c r="L102" s="1"/>
      <c r="M102" s="1"/>
      <c r="N102" s="1"/>
      <c r="O102" s="1"/>
      <c r="P102" s="1"/>
      <c r="Q102" s="1"/>
      <c r="R102" s="1"/>
      <c r="S102" s="1"/>
    </row>
    <row r="107" spans="5:19" ht="12.75">
      <c r="E107" s="1"/>
      <c r="F107" s="1"/>
      <c r="G107" s="1"/>
      <c r="H107" s="1"/>
      <c r="I107" s="1"/>
      <c r="J107" s="1"/>
      <c r="K107" s="1"/>
      <c r="L107" s="1"/>
      <c r="M107" s="1"/>
      <c r="N107" s="1"/>
      <c r="O107" s="1"/>
      <c r="P107" s="1"/>
      <c r="Q107" s="1"/>
      <c r="R107" s="1"/>
      <c r="S107" s="1"/>
    </row>
    <row r="109" spans="5:19" ht="12.75">
      <c r="E109" s="1"/>
      <c r="F109" s="1"/>
      <c r="G109" s="1"/>
      <c r="H109" s="1"/>
      <c r="I109" s="1"/>
      <c r="J109" s="1"/>
      <c r="K109" s="1"/>
      <c r="L109" s="1"/>
      <c r="M109" s="1"/>
      <c r="N109" s="1"/>
      <c r="O109" s="1"/>
      <c r="P109" s="1"/>
      <c r="Q109" s="1"/>
      <c r="R109" s="1"/>
      <c r="S109" s="1"/>
    </row>
  </sheetData>
  <mergeCells count="17">
    <mergeCell ref="C8:D8"/>
    <mergeCell ref="C11:D11"/>
    <mergeCell ref="B35:S35"/>
    <mergeCell ref="C34:D34"/>
    <mergeCell ref="B2:S2"/>
    <mergeCell ref="B3:S3"/>
    <mergeCell ref="B4:S4"/>
    <mergeCell ref="D5:M5"/>
    <mergeCell ref="C23:D23"/>
    <mergeCell ref="B9:S9"/>
    <mergeCell ref="C12:D12"/>
    <mergeCell ref="C13:D13"/>
    <mergeCell ref="C19:D19"/>
    <mergeCell ref="C21:D21"/>
    <mergeCell ref="C22:D22"/>
    <mergeCell ref="B6:S6"/>
    <mergeCell ref="C7:D7"/>
  </mergeCells>
  <conditionalFormatting sqref="F12:M18 F21:M32 R21:R32 R12:R18">
    <cfRule type="cellIs" dxfId="2" priority="25" stopIfTrue="1" operator="greaterThan">
      <formula>0</formula>
    </cfRule>
    <cfRule type="cellIs" dxfId="1" priority="26" stopIfTrue="1" operator="greaterThan">
      <formula>0</formula>
    </cfRule>
    <cfRule type="cellIs" dxfId="0" priority="27" stopIfTrue="1" operator="greaterThan">
      <formula>0</formula>
    </cfRule>
  </conditionalFormatting>
  <printOptions horizontalCentered="1" verticalCentered="1"/>
  <pageMargins left="0.51181102362204722" right="0.51181102362204722" top="0.78740157480314965" bottom="0.78740157480314965" header="0.31496062992125984" footer="0.31496062992125984"/>
  <pageSetup paperSize="9" scale="4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PLANILHA ORÇAMENTÁRIA</vt:lpstr>
      <vt:lpstr>CRONOGRAMA</vt:lpstr>
      <vt:lpstr>CRONOGRAMA!Area_de_impressao</vt:lpstr>
      <vt:lpstr>'PLANILHA ORÇAMENTÁRIA'!Area_de_impressao</vt:lpstr>
      <vt:lpstr>'PLANILHA ORÇAMENTÁRIA'!Titulos_de_impressao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2017-01-05T19:05:43Z</dcterms:created>
  <dcterms:modified xsi:type="dcterms:W3CDTF">2017-01-05T19:06:02Z</dcterms:modified>
</cp:coreProperties>
</file>